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55" windowHeight="12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3cimeadm</author>
  </authors>
  <commentList>
    <comment ref="D25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togliere 6000 euro contributo</t>
        </r>
      </text>
    </comment>
    <comment ref="E25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togliere 6000 euro contributo</t>
        </r>
      </text>
    </comment>
  </commentList>
</comments>
</file>

<file path=xl/sharedStrings.xml><?xml version="1.0" encoding="utf-8"?>
<sst xmlns="http://schemas.openxmlformats.org/spreadsheetml/2006/main" count="39" uniqueCount="39">
  <si>
    <t>BILANCIO DI PREVISIONE 2016</t>
  </si>
  <si>
    <t>Totale Previsione 2016</t>
  </si>
  <si>
    <t>Totale Previsione 2013</t>
  </si>
  <si>
    <t>Consuntivo 2013</t>
  </si>
  <si>
    <t>A.1.a) Rette Totale</t>
  </si>
  <si>
    <t>A.1.b) Oneri a rilievo sanitario Totale</t>
  </si>
  <si>
    <t>A.4.b) Concorsi rimborsi e recuperi da attività diverse Totale</t>
  </si>
  <si>
    <t>A.4.f) Ricavi da attività commerciale</t>
  </si>
  <si>
    <t>A.5.a) Contributi in c/esercizio dalla Regione Totale</t>
  </si>
  <si>
    <t>A.5.b) Contributi in c/esercizio dalla Provincia Totale</t>
  </si>
  <si>
    <t>A.5.c) Contributi dai Comuni in ambito consortile Totale Piani di Zona</t>
  </si>
  <si>
    <t>A.5.c) Contributi dai Comuni in ambito consortile Totale</t>
  </si>
  <si>
    <t>A.5.d) Contributi dall'Azienda sanitaria Totale</t>
  </si>
  <si>
    <t>A.5.e) Contributi dallo Stato e altri enti pubblici Totale</t>
  </si>
  <si>
    <t>A.5.f) Altri Contributi da privati Totale</t>
  </si>
  <si>
    <t xml:space="preserve"> Ricavi Totale</t>
  </si>
  <si>
    <t>B.6.a) Beni socio-sanitari Totale</t>
  </si>
  <si>
    <t>B.6.b) Beni tecnico economali Totale</t>
  </si>
  <si>
    <t>B.7.a) Per la gestione dell'attività socio sanitaria e socio assistenziale Totale</t>
  </si>
  <si>
    <t>B.7.b) Servizi esternalizzati Totale</t>
  </si>
  <si>
    <t>B.7.c) Trasporti Totale</t>
  </si>
  <si>
    <t>B.7.e) Altre consulenze Totale</t>
  </si>
  <si>
    <t>B.7.f) Lavoro interinale</t>
  </si>
  <si>
    <t>B.7.g) Utenze Totale</t>
  </si>
  <si>
    <t>B.7.h) Manutenzioni Totale</t>
  </si>
  <si>
    <t>B.7.i) Costi per organi istituzionali Totale</t>
  </si>
  <si>
    <t>B.7.j) Assicurazioni Totale</t>
  </si>
  <si>
    <t>B.7.k) Altri servizi Totale</t>
  </si>
  <si>
    <t>B.8.a) Affitti Totale</t>
  </si>
  <si>
    <t>B.8.c) Service</t>
  </si>
  <si>
    <t>B.9.a) Salari e stipendi Totale</t>
  </si>
  <si>
    <t>B.9.b) Oneri Sociali Totale</t>
  </si>
  <si>
    <t>B.9.d) Altri costi personale</t>
  </si>
  <si>
    <t>B.10.b) Ammortamento immobilizzazioni materiali Totale</t>
  </si>
  <si>
    <t>B. 13 Accantonamenti manutenzioni cicliche</t>
  </si>
  <si>
    <t>B.14.a) Costi amministrativi</t>
  </si>
  <si>
    <t>22) Imposte sul reddito Totale</t>
  </si>
  <si>
    <t>Irap Totale</t>
  </si>
  <si>
    <t>Costi 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</si>
</sst>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7109375" style="13" customWidth="1"/>
    <col min="2" max="2" width="56.421875" style="13" customWidth="1"/>
    <col min="3" max="3" width="30.8515625" style="13" customWidth="1"/>
    <col min="4" max="4" width="22.421875" style="13" hidden="1" customWidth="1"/>
    <col min="5" max="5" width="19.00390625" style="13" hidden="1" customWidth="1"/>
    <col min="6" max="6" width="12.57421875" style="13" hidden="1" customWidth="1"/>
    <col min="7" max="7" width="10.00390625" style="13" bestFit="1" customWidth="1"/>
    <col min="8" max="16384" width="9.140625" style="13" customWidth="1"/>
  </cols>
  <sheetData>
    <row r="1" spans="1:3" s="3" customFormat="1" ht="31.5" customHeight="1">
      <c r="A1" s="28" t="s">
        <v>0</v>
      </c>
      <c r="B1" s="29"/>
      <c r="C1" s="2"/>
    </row>
    <row r="2" spans="1:5" s="8" customFormat="1" ht="31.5" customHeight="1">
      <c r="A2" s="4"/>
      <c r="B2" s="5"/>
      <c r="C2" s="6" t="s">
        <v>1</v>
      </c>
      <c r="D2" s="7" t="s">
        <v>2</v>
      </c>
      <c r="E2" s="7" t="s">
        <v>3</v>
      </c>
    </row>
    <row r="3" spans="1:6" ht="11.25">
      <c r="A3" s="9"/>
      <c r="B3" s="10" t="s">
        <v>4</v>
      </c>
      <c r="C3" s="11">
        <v>1622397</v>
      </c>
      <c r="D3" s="11">
        <f>310831+22635+1207000+14000+10800+273381.18+337944.28</f>
        <v>2176591.46</v>
      </c>
      <c r="E3" s="11">
        <v>2254181.15</v>
      </c>
      <c r="F3" s="12">
        <f>E3-C3</f>
        <v>631784.1499999999</v>
      </c>
    </row>
    <row r="4" spans="1:6" ht="11.25">
      <c r="A4" s="14"/>
      <c r="B4" s="10" t="s">
        <v>5</v>
      </c>
      <c r="C4" s="11">
        <v>1936593</v>
      </c>
      <c r="D4" s="15">
        <f>432469.18+850000+997799.17+61304.34+443614.12</f>
        <v>2785186.81</v>
      </c>
      <c r="E4" s="15">
        <v>3190010.63</v>
      </c>
      <c r="F4" s="12">
        <f aca="true" t="shared" si="0" ref="F4:F13">E4-C4</f>
        <v>1253417.63</v>
      </c>
    </row>
    <row r="5" spans="1:6" ht="11.25">
      <c r="A5" s="14"/>
      <c r="B5" s="10" t="s">
        <v>6</v>
      </c>
      <c r="C5" s="11">
        <f>1100+190369.5</f>
        <v>191469.5</v>
      </c>
      <c r="D5" s="11">
        <f>40000+3300+7500</f>
        <v>50800</v>
      </c>
      <c r="E5" s="11">
        <v>47220.75</v>
      </c>
      <c r="F5" s="12">
        <f t="shared" si="0"/>
        <v>-144248.75</v>
      </c>
    </row>
    <row r="6" spans="1:6" ht="11.25">
      <c r="A6" s="14"/>
      <c r="B6" s="10" t="s">
        <v>7</v>
      </c>
      <c r="C6" s="11">
        <v>1500</v>
      </c>
      <c r="D6" s="11"/>
      <c r="E6" s="11"/>
      <c r="F6" s="12"/>
    </row>
    <row r="7" spans="1:6" ht="11.25">
      <c r="A7" s="14"/>
      <c r="B7" s="10" t="s">
        <v>8</v>
      </c>
      <c r="C7" s="11">
        <v>20000</v>
      </c>
      <c r="D7" s="11">
        <v>0</v>
      </c>
      <c r="E7" s="11"/>
      <c r="F7" s="12">
        <f t="shared" si="0"/>
        <v>-20000</v>
      </c>
    </row>
    <row r="8" spans="1:6" ht="11.25">
      <c r="A8" s="14"/>
      <c r="B8" s="10" t="s">
        <v>9</v>
      </c>
      <c r="C8" s="11">
        <v>33000</v>
      </c>
      <c r="D8" s="11">
        <v>72991</v>
      </c>
      <c r="E8" s="11">
        <v>3090</v>
      </c>
      <c r="F8" s="12">
        <f t="shared" si="0"/>
        <v>-29910</v>
      </c>
    </row>
    <row r="9" spans="1:6" ht="11.25">
      <c r="A9" s="14"/>
      <c r="B9" s="10" t="s">
        <v>10</v>
      </c>
      <c r="C9" s="11">
        <v>950000</v>
      </c>
      <c r="D9" s="11">
        <v>558409.59</v>
      </c>
      <c r="E9" s="11">
        <v>634527.29</v>
      </c>
      <c r="F9" s="12">
        <f t="shared" si="0"/>
        <v>-315472.70999999996</v>
      </c>
    </row>
    <row r="10" spans="1:6" ht="11.25">
      <c r="A10" s="14"/>
      <c r="B10" s="10" t="s">
        <v>11</v>
      </c>
      <c r="C10" s="11">
        <v>9061000</v>
      </c>
      <c r="D10" s="16">
        <f>3963796.19+308287.96+893734.63+2734824.76+248816.77+605002.57</f>
        <v>8754462.879999999</v>
      </c>
      <c r="E10" s="16">
        <v>9113656.18</v>
      </c>
      <c r="F10" s="12">
        <f t="shared" si="0"/>
        <v>52656.1799999997</v>
      </c>
    </row>
    <row r="11" spans="1:6" ht="11.25">
      <c r="A11" s="14"/>
      <c r="B11" s="10" t="s">
        <v>12</v>
      </c>
      <c r="C11" s="11">
        <v>228475</v>
      </c>
      <c r="D11" s="15">
        <f>106540.89+295800+47672.67</f>
        <v>450013.56</v>
      </c>
      <c r="E11" s="15">
        <v>414527.03</v>
      </c>
      <c r="F11" s="12">
        <f t="shared" si="0"/>
        <v>186052.03000000003</v>
      </c>
    </row>
    <row r="12" spans="1:6" ht="11.25">
      <c r="A12" s="14"/>
      <c r="B12" s="10" t="s">
        <v>13</v>
      </c>
      <c r="C12" s="11">
        <v>206878</v>
      </c>
      <c r="D12" s="15">
        <v>637000</v>
      </c>
      <c r="E12" s="15">
        <v>548257.17</v>
      </c>
      <c r="F12" s="12">
        <f t="shared" si="0"/>
        <v>341379.17000000004</v>
      </c>
    </row>
    <row r="13" spans="1:6" ht="11.25">
      <c r="A13" s="14"/>
      <c r="B13" s="10" t="s">
        <v>14</v>
      </c>
      <c r="C13" s="11">
        <v>30000</v>
      </c>
      <c r="D13" s="15">
        <v>68000</v>
      </c>
      <c r="E13" s="15">
        <v>45285.48</v>
      </c>
      <c r="F13" s="12">
        <f t="shared" si="0"/>
        <v>15285.480000000003</v>
      </c>
    </row>
    <row r="14" spans="1:6" s="20" customFormat="1" ht="12" customHeight="1">
      <c r="A14" s="17" t="s">
        <v>15</v>
      </c>
      <c r="B14" s="18"/>
      <c r="C14" s="19">
        <f>SUM(C3:C13)</f>
        <v>14281312.5</v>
      </c>
      <c r="D14" s="19">
        <f>SUM(D3:D13)</f>
        <v>15553455.299999999</v>
      </c>
      <c r="E14" s="19">
        <f>SUM(E3:E13)</f>
        <v>16250755.68</v>
      </c>
      <c r="F14" s="19">
        <f>SUM(F3:F13)</f>
        <v>1970943.1799999997</v>
      </c>
    </row>
    <row r="15" spans="1:6" ht="11.25">
      <c r="A15" s="9"/>
      <c r="B15" s="10" t="s">
        <v>16</v>
      </c>
      <c r="C15" s="11">
        <v>23800</v>
      </c>
      <c r="D15" s="11">
        <v>50140</v>
      </c>
      <c r="E15" s="11">
        <v>52631.63</v>
      </c>
      <c r="F15" s="12">
        <f>E15-C15</f>
        <v>28831.629999999997</v>
      </c>
    </row>
    <row r="16" spans="1:6" s="20" customFormat="1" ht="11.25">
      <c r="A16" s="21"/>
      <c r="B16" s="10" t="s">
        <v>17</v>
      </c>
      <c r="C16" s="11">
        <v>73015</v>
      </c>
      <c r="D16" s="11">
        <f>28263.33+22460+4450+26164</f>
        <v>81337.33</v>
      </c>
      <c r="E16" s="11">
        <v>75435.21</v>
      </c>
      <c r="F16" s="12">
        <f aca="true" t="shared" si="1" ref="F16:F36">E16-C16</f>
        <v>2420.2100000000064</v>
      </c>
    </row>
    <row r="17" spans="1:6" ht="11.25">
      <c r="A17" s="14"/>
      <c r="B17" s="10" t="s">
        <v>18</v>
      </c>
      <c r="C17" s="11">
        <v>6448195</v>
      </c>
      <c r="D17" s="11">
        <f>3471716.19+1044400+1587683.78+46560+1085752.31+157186+725362.39+173815.4</f>
        <v>8292476.069999999</v>
      </c>
      <c r="E17" s="11">
        <v>8792688.56</v>
      </c>
      <c r="F17" s="12">
        <f t="shared" si="1"/>
        <v>2344493.5600000005</v>
      </c>
    </row>
    <row r="18" spans="1:6" ht="11.25">
      <c r="A18" s="14"/>
      <c r="B18" s="10" t="s">
        <v>19</v>
      </c>
      <c r="C18" s="11">
        <v>910586</v>
      </c>
      <c r="D18" s="15">
        <f>212731.96+203232.33+10500+78600+575950</f>
        <v>1081014.29</v>
      </c>
      <c r="E18" s="15">
        <v>1141644.32</v>
      </c>
      <c r="F18" s="12">
        <f t="shared" si="1"/>
        <v>231058.32000000007</v>
      </c>
    </row>
    <row r="19" spans="1:6" ht="11.25">
      <c r="A19" s="14"/>
      <c r="B19" s="10" t="s">
        <v>20</v>
      </c>
      <c r="C19" s="11">
        <v>291800</v>
      </c>
      <c r="D19" s="15">
        <f>14815+2600+19000+63677.74+50500+14817.14</f>
        <v>165409.88</v>
      </c>
      <c r="E19" s="15">
        <v>259487.52</v>
      </c>
      <c r="F19" s="12">
        <f t="shared" si="1"/>
        <v>-32312.48000000001</v>
      </c>
    </row>
    <row r="20" spans="1:6" ht="11.25">
      <c r="A20" s="14"/>
      <c r="B20" s="22" t="s">
        <v>21</v>
      </c>
      <c r="C20" s="11">
        <v>48492</v>
      </c>
      <c r="D20" s="15">
        <f>250+30334</f>
        <v>30584</v>
      </c>
      <c r="E20" s="15">
        <v>40972.69</v>
      </c>
      <c r="F20" s="12">
        <f t="shared" si="1"/>
        <v>-7519.309999999998</v>
      </c>
    </row>
    <row r="21" spans="1:6" ht="11.25">
      <c r="A21" s="14"/>
      <c r="B21" s="23" t="s">
        <v>22</v>
      </c>
      <c r="C21" s="11">
        <v>489220</v>
      </c>
      <c r="D21" s="15"/>
      <c r="E21" s="15">
        <v>121377.42</v>
      </c>
      <c r="F21" s="12">
        <f t="shared" si="1"/>
        <v>-367842.58</v>
      </c>
    </row>
    <row r="22" spans="1:6" ht="11.25">
      <c r="A22" s="14"/>
      <c r="B22" s="10" t="s">
        <v>23</v>
      </c>
      <c r="C22" s="11">
        <v>232329</v>
      </c>
      <c r="D22" s="15">
        <f>6800+55535+20600+97838.82</f>
        <v>180773.82</v>
      </c>
      <c r="E22" s="15">
        <v>204558.28</v>
      </c>
      <c r="F22" s="12">
        <f t="shared" si="1"/>
        <v>-27770.72</v>
      </c>
    </row>
    <row r="23" spans="1:6" ht="11.25">
      <c r="A23" s="14"/>
      <c r="B23" s="10" t="s">
        <v>24</v>
      </c>
      <c r="C23" s="11">
        <v>155328</v>
      </c>
      <c r="D23" s="15">
        <f>44950+69800+13450+14800.71</f>
        <v>143000.71</v>
      </c>
      <c r="E23" s="15">
        <v>128895.25</v>
      </c>
      <c r="F23" s="12">
        <f t="shared" si="1"/>
        <v>-26432.75</v>
      </c>
    </row>
    <row r="24" spans="1:6" s="20" customFormat="1" ht="11.25" customHeight="1">
      <c r="A24" s="21"/>
      <c r="B24" s="24" t="s">
        <v>25</v>
      </c>
      <c r="C24" s="11">
        <v>8109</v>
      </c>
      <c r="D24" s="11">
        <f>978+36033.33</f>
        <v>37011.33</v>
      </c>
      <c r="E24" s="11">
        <v>40355.24</v>
      </c>
      <c r="F24" s="12">
        <f t="shared" si="1"/>
        <v>32246.239999999998</v>
      </c>
    </row>
    <row r="25" spans="1:6" ht="11.25" customHeight="1">
      <c r="A25" s="14"/>
      <c r="B25" s="24" t="s">
        <v>26</v>
      </c>
      <c r="C25" s="11">
        <v>63200</v>
      </c>
      <c r="D25" s="11">
        <f>6500+40000</f>
        <v>46500</v>
      </c>
      <c r="E25" s="11">
        <v>66780.1</v>
      </c>
      <c r="F25" s="12">
        <f t="shared" si="1"/>
        <v>3580.100000000006</v>
      </c>
    </row>
    <row r="26" spans="1:6" ht="11.25">
      <c r="A26" s="14"/>
      <c r="B26" s="10" t="s">
        <v>27</v>
      </c>
      <c r="C26" s="11">
        <v>1819582</v>
      </c>
      <c r="D26" s="15">
        <f>499000+1290+710588.65+272527.96+78990.11+129112.15+1000+51444.39</f>
        <v>1743953.2599999998</v>
      </c>
      <c r="E26" s="15">
        <v>1886427.97</v>
      </c>
      <c r="F26" s="12">
        <f t="shared" si="1"/>
        <v>66845.96999999997</v>
      </c>
    </row>
    <row r="27" spans="1:6" ht="11.25">
      <c r="A27" s="14"/>
      <c r="B27" s="25" t="s">
        <v>28</v>
      </c>
      <c r="C27" s="11">
        <v>61810</v>
      </c>
      <c r="D27" s="15">
        <v>31298</v>
      </c>
      <c r="E27" s="15">
        <v>39373.35</v>
      </c>
      <c r="F27" s="12">
        <f t="shared" si="1"/>
        <v>-22436.65</v>
      </c>
    </row>
    <row r="28" spans="1:6" ht="11.25">
      <c r="A28" s="14"/>
      <c r="B28" s="25" t="s">
        <v>29</v>
      </c>
      <c r="C28" s="11">
        <v>53300</v>
      </c>
      <c r="D28" s="15"/>
      <c r="E28" s="15">
        <v>49349</v>
      </c>
      <c r="F28" s="12">
        <f t="shared" si="1"/>
        <v>-3951</v>
      </c>
    </row>
    <row r="29" spans="1:8" ht="11.25">
      <c r="A29" s="14"/>
      <c r="B29" s="25" t="s">
        <v>30</v>
      </c>
      <c r="C29" s="11">
        <v>2487350</v>
      </c>
      <c r="D29" s="15">
        <f>374373+1541365.42+567656.99</f>
        <v>2483395.41</v>
      </c>
      <c r="E29" s="15">
        <v>2626375.72</v>
      </c>
      <c r="F29" s="12">
        <f t="shared" si="1"/>
        <v>139025.7200000002</v>
      </c>
      <c r="G29" s="26"/>
      <c r="H29" s="26"/>
    </row>
    <row r="30" spans="1:8" ht="11.25">
      <c r="A30" s="14"/>
      <c r="B30" s="1" t="s">
        <v>31</v>
      </c>
      <c r="C30" s="11">
        <v>680700</v>
      </c>
      <c r="D30" s="15">
        <f>108302+535732.31+159980.87</f>
        <v>804015.18</v>
      </c>
      <c r="E30" s="15">
        <v>764992.68</v>
      </c>
      <c r="F30" s="12">
        <f t="shared" si="1"/>
        <v>84292.68000000005</v>
      </c>
      <c r="H30" s="26"/>
    </row>
    <row r="31" spans="1:6" ht="11.25">
      <c r="A31" s="14"/>
      <c r="B31" s="1" t="s">
        <v>32</v>
      </c>
      <c r="C31" s="11">
        <f>45000+35300</f>
        <v>80300</v>
      </c>
      <c r="D31" s="15"/>
      <c r="E31" s="15">
        <v>27766.16</v>
      </c>
      <c r="F31" s="12">
        <f t="shared" si="1"/>
        <v>-52533.84</v>
      </c>
    </row>
    <row r="32" spans="1:6" ht="11.25">
      <c r="A32" s="14"/>
      <c r="B32" s="1" t="s">
        <v>33</v>
      </c>
      <c r="C32" s="11">
        <f>120+25290</f>
        <v>25410</v>
      </c>
      <c r="D32" s="15">
        <f>1000+30000</f>
        <v>31000</v>
      </c>
      <c r="E32" s="15">
        <v>31888.81</v>
      </c>
      <c r="F32" s="12">
        <f t="shared" si="1"/>
        <v>6478.810000000001</v>
      </c>
    </row>
    <row r="33" spans="1:6" ht="11.25">
      <c r="A33" s="14"/>
      <c r="B33" s="1" t="s">
        <v>34</v>
      </c>
      <c r="C33" s="11">
        <v>35087.5</v>
      </c>
      <c r="D33" s="15"/>
      <c r="E33" s="15"/>
      <c r="F33" s="12"/>
    </row>
    <row r="34" spans="1:6" ht="11.25">
      <c r="A34" s="14"/>
      <c r="B34" s="1" t="s">
        <v>35</v>
      </c>
      <c r="C34" s="11">
        <f>26695+5000+1385+4</f>
        <v>33084</v>
      </c>
      <c r="D34" s="15">
        <f>2200+12000</f>
        <v>14200</v>
      </c>
      <c r="E34" s="15">
        <v>23742.17</v>
      </c>
      <c r="F34" s="12">
        <f t="shared" si="1"/>
        <v>-9341.830000000002</v>
      </c>
    </row>
    <row r="35" spans="1:6" ht="11.25">
      <c r="A35" s="14"/>
      <c r="B35" s="1" t="s">
        <v>36</v>
      </c>
      <c r="C35" s="11">
        <v>13235</v>
      </c>
      <c r="D35" s="15">
        <f>575+807.92</f>
        <v>1382.92</v>
      </c>
      <c r="E35" s="15">
        <v>9</v>
      </c>
      <c r="F35" s="12">
        <f t="shared" si="1"/>
        <v>-13226</v>
      </c>
    </row>
    <row r="36" spans="1:6" ht="11.25">
      <c r="A36" s="14"/>
      <c r="B36" s="25" t="s">
        <v>37</v>
      </c>
      <c r="C36" s="11">
        <v>247380</v>
      </c>
      <c r="D36" s="15">
        <f>30593+192954.43+47425.68</f>
        <v>270973.11</v>
      </c>
      <c r="E36" s="15">
        <v>230621.16</v>
      </c>
      <c r="F36" s="12">
        <f t="shared" si="1"/>
        <v>-16758.839999999997</v>
      </c>
    </row>
    <row r="37" spans="1:6" ht="12" customHeight="1">
      <c r="A37" s="18" t="s">
        <v>38</v>
      </c>
      <c r="B37" s="27"/>
      <c r="C37" s="19">
        <f>SUM(C15:C36)</f>
        <v>14281312.5</v>
      </c>
      <c r="D37" s="19">
        <f>SUM(D15:D36)</f>
        <v>15488465.309999999</v>
      </c>
      <c r="E37" s="19">
        <f>SUM(E15:E36)</f>
        <v>16605372.24</v>
      </c>
      <c r="F37" s="19">
        <f>SUM(F15:F36)</f>
        <v>2359147.240000001</v>
      </c>
    </row>
    <row r="39" ht="11.25">
      <c r="C39" s="26"/>
    </row>
    <row r="40" ht="11.25">
      <c r="H40" s="26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&amp;C&amp;"Arial,Grassetto"Allegato C Bilancio annuale Economico prev 2016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morpheus</dc:creator>
  <cp:keywords/>
  <dc:description/>
  <cp:lastModifiedBy>morpheus</cp:lastModifiedBy>
  <cp:lastPrinted>2016-04-12T14:27:13Z</cp:lastPrinted>
  <dcterms:created xsi:type="dcterms:W3CDTF">2016-04-12T14:10:06Z</dcterms:created>
  <dcterms:modified xsi:type="dcterms:W3CDTF">2016-04-12T14:28:14Z</dcterms:modified>
  <cp:category/>
  <cp:version/>
  <cp:contentType/>
  <cp:contentStatus/>
</cp:coreProperties>
</file>