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135" tabRatio="924" firstSheet="5" activeTab="14"/>
  </bookViews>
  <sheets>
    <sheet name="Indice" sheetId="1" r:id="rId1"/>
    <sheet name="Tempo libero" sheetId="2" r:id="rId2"/>
    <sheet name="Vita indipendente" sheetId="3" r:id="rId3"/>
    <sheet name="Week end autonomia" sheetId="4" r:id="rId4"/>
    <sheet name="Week end sollievo" sheetId="5" r:id="rId5"/>
    <sheet name="Centri Diurni" sheetId="6" r:id="rId6"/>
    <sheet name="Laboratori" sheetId="7" r:id="rId7"/>
    <sheet name="Residenze" sheetId="8" r:id="rId8"/>
    <sheet name="Gruppi appartamento" sheetId="9" r:id="rId9"/>
    <sheet name="Borse Lavoro" sheetId="10" r:id="rId10"/>
    <sheet name="Contributi soggiorni estivi" sheetId="11" r:id="rId11"/>
    <sheet name="Contributi Legge 29" sheetId="12" r:id="rId12"/>
    <sheet name="Contributi ANMIL" sheetId="13" r:id="rId13"/>
    <sheet name="Contributi associazioni" sheetId="14" r:id="rId14"/>
    <sheet name="Contributi disabili" sheetId="15" r:id="rId15"/>
  </sheets>
  <definedNames>
    <definedName name="_xlnm.Print_Area" localSheetId="5">'Centri Diurni'!$A$3:$A$73</definedName>
    <definedName name="_xlnm.Print_Titles" localSheetId="1">'Tempo libero'!$A:$A</definedName>
  </definedNames>
  <calcPr fullCalcOnLoad="1"/>
</workbook>
</file>

<file path=xl/comments7.xml><?xml version="1.0" encoding="utf-8"?>
<comments xmlns="http://schemas.openxmlformats.org/spreadsheetml/2006/main">
  <authors>
    <author>SGnudi</author>
  </authors>
  <commentList>
    <comment ref="H6" authorId="0">
      <text>
        <r>
          <rPr>
            <b/>
            <sz val="8"/>
            <rFont val="Tahoma"/>
            <family val="0"/>
          </rPr>
          <t>ESENTE IVA</t>
        </r>
        <r>
          <rPr>
            <sz val="8"/>
            <rFont val="Tahoma"/>
            <family val="0"/>
          </rPr>
          <t xml:space="preserve">
</t>
        </r>
      </text>
    </comment>
    <comment ref="H46" authorId="0">
      <text>
        <r>
          <rPr>
            <b/>
            <sz val="8"/>
            <rFont val="Tahoma"/>
            <family val="0"/>
          </rPr>
          <t>ESENTE IVA</t>
        </r>
        <r>
          <rPr>
            <sz val="8"/>
            <rFont val="Tahoma"/>
            <family val="0"/>
          </rPr>
          <t xml:space="preserve">
</t>
        </r>
      </text>
    </comment>
    <comment ref="H58" authorId="0">
      <text>
        <r>
          <rPr>
            <b/>
            <sz val="8"/>
            <rFont val="Tahoma"/>
            <family val="0"/>
          </rPr>
          <t>ESENTE IVA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ESENTE IVA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SGnudi</author>
    <author/>
  </authors>
  <commentList>
    <comment ref="A5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ASP DOLCE fino ad aprile
DOLCE dopo
tariffa congelata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Villa Donini</t>
        </r>
        <r>
          <rPr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35" authorId="1">
      <text>
        <r>
          <rPr>
            <b/>
            <sz val="8"/>
            <color indexed="8"/>
            <rFont val="Tahoma"/>
            <family val="2"/>
          </rPr>
          <t xml:space="preserve">NON ERA NELL'ELENCO MA GLI ABBIAMO RICONOSCIUTO IL 3,6% (9/5 aristei)
</t>
        </r>
      </text>
    </comment>
    <comment ref="H38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42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8"/>
            <color indexed="8"/>
            <rFont val="Tahoma"/>
            <family val="2"/>
          </rPr>
          <t xml:space="preserve">appartamento
</t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appartamento
</t>
        </r>
      </text>
    </comment>
  </commentList>
</comments>
</file>

<file path=xl/sharedStrings.xml><?xml version="1.0" encoding="utf-8"?>
<sst xmlns="http://schemas.openxmlformats.org/spreadsheetml/2006/main" count="658" uniqueCount="168">
  <si>
    <t>GECO</t>
  </si>
  <si>
    <t>TOTALE BAZZANO</t>
  </si>
  <si>
    <t>GECO/CADIAI</t>
  </si>
  <si>
    <t>Gruppo Giovani</t>
  </si>
  <si>
    <t>TOTALE CRESPELLANO</t>
  </si>
  <si>
    <t>TOTALE MONTEVEGLIO</t>
  </si>
  <si>
    <t>Gruppo tempo libero</t>
  </si>
  <si>
    <t>BAZZANO</t>
  </si>
  <si>
    <t>CASTELLO DI SERRAVALLE</t>
  </si>
  <si>
    <t>CRESPELLANO</t>
  </si>
  <si>
    <t>MONTE SAN PIETRO</t>
  </si>
  <si>
    <t>MONTEVEGLIO</t>
  </si>
  <si>
    <t>SASSO MARCONI</t>
  </si>
  <si>
    <t>ZOLA PREDOSA</t>
  </si>
  <si>
    <t>M</t>
  </si>
  <si>
    <t>F</t>
  </si>
  <si>
    <t>interventi</t>
  </si>
  <si>
    <t>trasporti</t>
  </si>
  <si>
    <t>CASALECCHIO DI RENO</t>
  </si>
  <si>
    <t>SAVIGNO</t>
  </si>
  <si>
    <t>Calcetto</t>
  </si>
  <si>
    <t>Libertas</t>
  </si>
  <si>
    <t>Fondazione Dopo di Noi</t>
  </si>
  <si>
    <t>TOTALE SASSO MARCONI</t>
  </si>
  <si>
    <t>ZOLA PPEDOSA</t>
  </si>
  <si>
    <t>TOTALE ZOLA PREDOSA</t>
  </si>
  <si>
    <t>Struttura</t>
  </si>
  <si>
    <t>ANFFAS</t>
  </si>
  <si>
    <t>COPAPS</t>
  </si>
  <si>
    <t xml:space="preserve"> </t>
  </si>
  <si>
    <t>CIM</t>
  </si>
  <si>
    <t xml:space="preserve">COPAPS </t>
  </si>
  <si>
    <t xml:space="preserve">CDH </t>
  </si>
  <si>
    <t>TEMPO LIBERO</t>
  </si>
  <si>
    <t>VITA INDIPENDENTE</t>
  </si>
  <si>
    <t>WEEK END AUTONOMIA</t>
  </si>
  <si>
    <t>WEEK END SOLLIEVO</t>
  </si>
  <si>
    <t>CENTRI DIURNI</t>
  </si>
  <si>
    <t>RESIDENZE</t>
  </si>
  <si>
    <t>TOTALE SAVIGNO</t>
  </si>
  <si>
    <t>40070154-40070155-40070332</t>
  </si>
  <si>
    <t xml:space="preserve">CIM  </t>
  </si>
  <si>
    <t xml:space="preserve">COPAPS                              </t>
  </si>
  <si>
    <t>AIAS + progetto integrativo</t>
  </si>
  <si>
    <t>Struttura / Gestore</t>
  </si>
  <si>
    <t>TOTALE CASTELLO DI SERRAVALLE</t>
  </si>
  <si>
    <t>€/h</t>
  </si>
  <si>
    <t>TOTALE MONTE SAN PIETRO</t>
  </si>
  <si>
    <t>Tempo libero</t>
  </si>
  <si>
    <t>Vita indipendente</t>
  </si>
  <si>
    <t>Residenze</t>
  </si>
  <si>
    <t>Contributi soggiorni estivi</t>
  </si>
  <si>
    <t>Contributi associazioni</t>
  </si>
  <si>
    <t xml:space="preserve">Contributi disabili </t>
  </si>
  <si>
    <t>Week end autonomia</t>
  </si>
  <si>
    <t>Week end sollievo</t>
  </si>
  <si>
    <t xml:space="preserve">Centri Diurni </t>
  </si>
  <si>
    <t>Borse Lavoro</t>
  </si>
  <si>
    <t>Contributi Legge regionale 29/97</t>
  </si>
  <si>
    <t>Contributi ANMIL</t>
  </si>
  <si>
    <t>AREA DISABILITA'</t>
  </si>
  <si>
    <t>frequenza</t>
  </si>
  <si>
    <t>TOTALE CASALECCHIO DI RENO</t>
  </si>
  <si>
    <t>TOTALE DISTRETTO</t>
  </si>
  <si>
    <t>Nucleo Guidotti</t>
  </si>
  <si>
    <t>LABORATORI DI TRANSIZIONE AL LAVORO</t>
  </si>
  <si>
    <t xml:space="preserve">I laboratori di transizione al lavoro sono un Servizio diurno rivolto a persone con disabilità medio-lieve nei quali si svolgono attività manuali varie, sia di tipo creativo che di tipo produttivo. La loro finalità è principalmente educativa, formativa e di avviamento al lavoro. </t>
  </si>
  <si>
    <t>Il week end autonomia è un progetto rivolto a persone con disabilità, finalizzato alla sperimentazione di momenti di vita indipendente (indicativamente di due o tre giorni) al di fuori dell'ambiente familiare.</t>
  </si>
  <si>
    <t>Il week end sollievo è l'inserimento temporaneo di persone con disabilità medio-grave (due o tre giorni alla settimana) in una struttura residenziale. Il fine è quello di offrire un momento di sollievo a famiglie molto impegnate nell'assistenza.</t>
  </si>
  <si>
    <t>GRUPPI APPARTAMENTO</t>
  </si>
  <si>
    <t>I gruppi appartamento sono strutture residenziali per persone con disaiblità medio-lieve, caratterizzate da una gestione leggera e molto autonoma e con una presenza assistenziale ed educativa mediamente limitata.</t>
  </si>
  <si>
    <t>I contributi disabili sono interventi straordinari e una tantum a favore di persone con disabilità. La finalità è quella di sostenere parzialmente le spese relative alla realizzazione di un progetto di vita individuale condiviso con il Servizio.</t>
  </si>
  <si>
    <t>Per residenze si intendono le strutture residenziali per persone con disabilità medio-grave per le quali è grantito un alto livello assistenziale e prestazioni socio-sanitarie specifiche.</t>
  </si>
  <si>
    <t>Le Borse Lavoro sono progetti di sostegno rivolti a persone con disabilità sia fisica che psichica. Consistono in un'esperienza lavorativa, con valenza educativa e assistenziale, presso una cooperativa o un'azienda del territorio.</t>
  </si>
  <si>
    <t>CONTRIBUTI LEGGE REGIONALE 29/97</t>
  </si>
  <si>
    <t>I contributi dell'Associazione Nazionale Mutilati e Invalidi del Lavoro (ANMIL) sono rimborsi per spese scolastiche e soggiorni climatici oppure assegni per disoccupazione involontaria. Sono destinati a di invalidi/e del lavoro e/o vedove/i e figli/e di caduti sul lavoro o deceduti per malattie professionali riconosciute dall'INAIL.</t>
  </si>
  <si>
    <t>CONTRIBUTI ASSOCIAZIONI</t>
  </si>
  <si>
    <t xml:space="preserve">BORSE LAVORO </t>
  </si>
  <si>
    <t xml:space="preserve">CONTRIBUTI SOGGIORNI ESTIVI </t>
  </si>
  <si>
    <t>Laboratori di transizione al lavoro</t>
  </si>
  <si>
    <t>Gruppi appartamento</t>
  </si>
  <si>
    <t>Sono strutture Socio-Sanitarie destinate a persone disabili. Le attività che vi si svolgono hanno l'obiettivo di far acquisire e di potenziare le autonomie individuali, sia di tipo cognitivo che relazionale, in un'ottica di integrazione sociale territoriale.</t>
  </si>
  <si>
    <t>Per vita indipendente si intendono tutti gli interventi di assistenza socio-educativa domiciliare a supporto dei progetti di vita indipendente delle persone con disabilità.</t>
  </si>
  <si>
    <t>Per tempo libero si intendono tutte quelle attività educative, individuali o di gruppo, finalizzate al potenziamento delle autonomie personali e all'integrazione sociale di persone con disabilità.</t>
  </si>
  <si>
    <t>Italiani</t>
  </si>
  <si>
    <t>Anno di nascita</t>
  </si>
  <si>
    <t>Retta</t>
  </si>
  <si>
    <t>Costo</t>
  </si>
  <si>
    <t xml:space="preserve">Costo </t>
  </si>
  <si>
    <t>Giornate di frequenza</t>
  </si>
  <si>
    <t>Costo interventi</t>
  </si>
  <si>
    <t xml:space="preserve">Costo trasporti </t>
  </si>
  <si>
    <t>Costo extra</t>
  </si>
  <si>
    <t>Ore di intervento</t>
  </si>
  <si>
    <t>Costo orario</t>
  </si>
  <si>
    <t>Costo trasporti</t>
  </si>
  <si>
    <t>Comune</t>
  </si>
  <si>
    <t>Utenti</t>
  </si>
  <si>
    <t>Stranieri</t>
  </si>
  <si>
    <t>Gestore</t>
  </si>
  <si>
    <t>Giorni</t>
  </si>
  <si>
    <t>Trasporto</t>
  </si>
  <si>
    <t>Data inizio</t>
  </si>
  <si>
    <t>Data fine</t>
  </si>
  <si>
    <t>Totale</t>
  </si>
  <si>
    <t xml:space="preserve">  Periodo attivazione servizio</t>
  </si>
  <si>
    <t>Tempo Libero 1</t>
  </si>
  <si>
    <t>Altra domenica</t>
  </si>
  <si>
    <t>Tuttinsieme</t>
  </si>
  <si>
    <t>Cooperativa</t>
  </si>
  <si>
    <t xml:space="preserve">Comune </t>
  </si>
  <si>
    <t>Totale individuali</t>
  </si>
  <si>
    <t>Solidarietà familiare</t>
  </si>
  <si>
    <t>Casa S. Chiara</t>
  </si>
  <si>
    <t>Casa Remo</t>
  </si>
  <si>
    <t xml:space="preserve">Calcara </t>
  </si>
  <si>
    <t>Peter Pan</t>
  </si>
  <si>
    <t>Nuovo Borgo</t>
  </si>
  <si>
    <t>Il Domino</t>
  </si>
  <si>
    <t>Modiano</t>
  </si>
  <si>
    <t xml:space="preserve">La Quercia </t>
  </si>
  <si>
    <t>C'entro anch'io</t>
  </si>
  <si>
    <t>Montechiaro</t>
  </si>
  <si>
    <t>La Quercia</t>
  </si>
  <si>
    <t xml:space="preserve">Italiani </t>
  </si>
  <si>
    <t xml:space="preserve">Spesa complessiva </t>
  </si>
  <si>
    <r>
      <t>CONTRIBUTI ANMIL</t>
    </r>
    <r>
      <rPr>
        <b/>
        <sz val="14"/>
        <rFont val="Helvetica"/>
        <family val="0"/>
      </rPr>
      <t xml:space="preserve"> </t>
    </r>
  </si>
  <si>
    <t xml:space="preserve">Anagrafica - Ragione sociale </t>
  </si>
  <si>
    <t xml:space="preserve">Costo complessivo </t>
  </si>
  <si>
    <t>Volhand Gruppo Volontari Handicap Onlus</t>
  </si>
  <si>
    <t>CDH Accaparlante</t>
  </si>
  <si>
    <t>AIAS</t>
  </si>
  <si>
    <t>Società Dolce</t>
  </si>
  <si>
    <t>COOP Attività Sociali</t>
  </si>
  <si>
    <t>Lanterna</t>
  </si>
  <si>
    <t>Lo Scoiattolo</t>
  </si>
  <si>
    <t>Laboratorio protetto</t>
  </si>
  <si>
    <t>Opera dell'Immacolata</t>
  </si>
  <si>
    <t>GECO/Libertas</t>
  </si>
  <si>
    <t>GECO/Libertas/CADIAI/CSAPSA</t>
  </si>
  <si>
    <t>Libertas/GECO</t>
  </si>
  <si>
    <t>Nuova Sanità</t>
  </si>
  <si>
    <t>Gruppo appartamento</t>
  </si>
  <si>
    <t>Spesa complessiva a carico di ASC InSieme</t>
  </si>
  <si>
    <t>I contributi per soggiorni estivi sono un sostegno economico per la partecipazione a periodi di vacanza  di ragazzi/e con disabilità. Il fine del soggiorno estivo è quello di favorire la socializzazione e il benessere globale della persona. Sono organizzati direttamente da ASC InSieme, che può avvalersi della collaborazione di Cooperative o Associazioni specializzate in interventi per persone con disabilità.</t>
  </si>
  <si>
    <t>La Legge regionale 29/97 riconosce alle persone con disabilità certificata un contributo per il sostegno all'autonomia personale e alla vita indipendente. Essa prevede la parziale copertura delle spese sostenute per la mobilità (acquisti di veicoli speciali o adattamenti alla guida e/o al trasporto) o per strumentazioni, attrezzature e ausili utili all'eliminazione delle barriere architettoniche nell'ambiente domestico (tecnologie informatiche, arredi personalizzati, riabilitazioni del proprio alloggio).</t>
  </si>
  <si>
    <r>
      <t xml:space="preserve">I contributi alle Associazioni sono interventi che hanno lo scopo di sostenere i progetti di assistenza e di integrazione sociale e produttiva delle persone con disabilità all'interno della comunità locale.          </t>
    </r>
    <r>
      <rPr>
        <b/>
        <i/>
        <sz val="11"/>
        <rFont val="Helvetica"/>
        <family val="0"/>
      </rPr>
      <t xml:space="preserve">           </t>
    </r>
  </si>
  <si>
    <t>Tuttinsieme Associazione di volontariato ONLUS</t>
  </si>
  <si>
    <t>Casa aperta Insieme</t>
  </si>
  <si>
    <t>COOP IT2</t>
  </si>
  <si>
    <t xml:space="preserve">Casa S. Chiara      </t>
  </si>
  <si>
    <t xml:space="preserve">Villa dei Fiori </t>
  </si>
  <si>
    <t>Villa Donini</t>
  </si>
  <si>
    <t>Il Melograno</t>
  </si>
  <si>
    <t>Fondazione Sacra Famiglia</t>
  </si>
  <si>
    <t>Villa dei Ciliegi</t>
  </si>
  <si>
    <t>Luci sul mare</t>
  </si>
  <si>
    <t>COOP Sadurano</t>
  </si>
  <si>
    <t xml:space="preserve">Associazione ALISE                                    </t>
  </si>
  <si>
    <t>Associazione ALISE</t>
  </si>
  <si>
    <t>Istituto Ospedaliero di Sospiro ONLUS</t>
  </si>
  <si>
    <t>CONTRIBUTI DISABILI</t>
  </si>
  <si>
    <t>rimborso FRNA</t>
  </si>
  <si>
    <t xml:space="preserve">40070142 - 40070174 </t>
  </si>
  <si>
    <t>40070158 - 40070195</t>
  </si>
  <si>
    <t>40070152 - 40070140</t>
  </si>
  <si>
    <t xml:space="preserve">  Periodo attivazione Servizio</t>
  </si>
  <si>
    <t>Codice Fiscale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</si>
</sst>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&quot;€ &quot;#,##0.00;[Red]&quot;-€ &quot;#,##0.00"/>
    <numFmt numFmtId="166" formatCode="&quot;€&quot;\ 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_ ;\-#,##0\ "/>
    <numFmt numFmtId="172" formatCode="_-* #,##0.00_-;\-* #,##0.00_-;_-* &quot;-&quot;_-;_-@_-"/>
    <numFmt numFmtId="173" formatCode="_-* #,##0_-;\-* #,##0_-;_-* &quot;-&quot;??_-;_-@_-"/>
    <numFmt numFmtId="174" formatCode="_-* #,##0.0_-;\-* #,##0.0_-;_-* &quot;-&quot;_-;_-@_-"/>
    <numFmt numFmtId="175" formatCode="_(* #,##0_);_(* \(#,##0\);_(* &quot;-&quot;_);_(@_)"/>
    <numFmt numFmtId="176" formatCode="\ #,##0.00;\-\ #,##0.00"/>
    <numFmt numFmtId="177" formatCode="[$-410]dddd\ d\ mmmm\ yyyy"/>
    <numFmt numFmtId="178" formatCode="hh:mm:ss"/>
    <numFmt numFmtId="179" formatCode="\€* #,##0.00"/>
    <numFmt numFmtId="180" formatCode="[$€-2]\ #,##0.00"/>
    <numFmt numFmtId="181" formatCode="#,##0.00_ ;\-#,##0.00\ "/>
    <numFmt numFmtId="182" formatCode="&quot;€&quot;\ #,##0"/>
    <numFmt numFmtId="183" formatCode="#,##0.00\ ;\-#,##0.00\ ;&quot; -&quot;#\ ;@\ "/>
    <numFmt numFmtId="184" formatCode="#,##0\ ;\-#,##0\ ;&quot; - &quot;;@\ "/>
    <numFmt numFmtId="185" formatCode="&quot;€&quot;\ #,##0.00;[Red]&quot;€&quot;\ #,##0.00"/>
    <numFmt numFmtId="186" formatCode="dd/mm/yy"/>
    <numFmt numFmtId="187" formatCode="#,##0.00\ ;\-#,##0.00\ "/>
    <numFmt numFmtId="188" formatCode="mmm\-yyyy"/>
  </numFmts>
  <fonts count="36"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26"/>
      <name val="Arial"/>
      <family val="2"/>
    </font>
    <font>
      <sz val="10"/>
      <name val="Mangal"/>
      <family val="2"/>
    </font>
    <font>
      <b/>
      <sz val="8"/>
      <color indexed="8"/>
      <name val="Tahoma"/>
      <family val="2"/>
    </font>
    <font>
      <sz val="14"/>
      <name val="Arial"/>
      <family val="2"/>
    </font>
    <font>
      <sz val="26"/>
      <name val="Helvetica"/>
      <family val="0"/>
    </font>
    <font>
      <sz val="10"/>
      <name val="Helvetica"/>
      <family val="0"/>
    </font>
    <font>
      <sz val="12"/>
      <name val="Helvetica"/>
      <family val="0"/>
    </font>
    <font>
      <b/>
      <sz val="10"/>
      <name val="Helvetica"/>
      <family val="0"/>
    </font>
    <font>
      <b/>
      <sz val="8"/>
      <name val="Helvetica"/>
      <family val="0"/>
    </font>
    <font>
      <sz val="16"/>
      <name val="Helvetica"/>
      <family val="0"/>
    </font>
    <font>
      <sz val="8"/>
      <name val="Helvetica"/>
      <family val="0"/>
    </font>
    <font>
      <b/>
      <sz val="12"/>
      <name val="Helvetica"/>
      <family val="0"/>
    </font>
    <font>
      <b/>
      <sz val="10"/>
      <color indexed="60"/>
      <name val="Helvetica"/>
      <family val="0"/>
    </font>
    <font>
      <sz val="10"/>
      <color indexed="12"/>
      <name val="Helvetica"/>
      <family val="0"/>
    </font>
    <font>
      <sz val="11"/>
      <name val="Helvetica"/>
      <family val="0"/>
    </font>
    <font>
      <sz val="10"/>
      <color indexed="8"/>
      <name val="HELVETICA"/>
      <family val="0"/>
    </font>
    <font>
      <i/>
      <sz val="12"/>
      <name val="Helvetica"/>
      <family val="0"/>
    </font>
    <font>
      <b/>
      <sz val="10"/>
      <color indexed="49"/>
      <name val="Helvetica"/>
      <family val="0"/>
    </font>
    <font>
      <sz val="18"/>
      <name val="Helvetica"/>
      <family val="0"/>
    </font>
    <font>
      <b/>
      <sz val="12"/>
      <color indexed="63"/>
      <name val="Helvetica"/>
      <family val="0"/>
    </font>
    <font>
      <sz val="10"/>
      <color indexed="63"/>
      <name val="HELVETICA"/>
      <family val="0"/>
    </font>
    <font>
      <b/>
      <sz val="10"/>
      <color indexed="63"/>
      <name val="Helvetica"/>
      <family val="0"/>
    </font>
    <font>
      <b/>
      <sz val="14"/>
      <name val="Helvetica"/>
      <family val="0"/>
    </font>
    <font>
      <b/>
      <i/>
      <sz val="12"/>
      <name val="Helvetica"/>
      <family val="0"/>
    </font>
    <font>
      <sz val="12"/>
      <color indexed="8"/>
      <name val="Helvetica"/>
      <family val="0"/>
    </font>
    <font>
      <b/>
      <sz val="12"/>
      <color indexed="8"/>
      <name val="Helvetica"/>
      <family val="0"/>
    </font>
    <font>
      <b/>
      <i/>
      <sz val="11"/>
      <name val="Helvetic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4" fontId="9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5" fillId="0" borderId="0" xfId="26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24" applyAlignment="1">
      <alignment vertical="center"/>
      <protection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26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26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26" applyFont="1" applyAlignment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vertical="top" wrapText="1"/>
    </xf>
    <xf numFmtId="166" fontId="14" fillId="2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 wrapText="1"/>
    </xf>
    <xf numFmtId="166" fontId="15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right" vertical="center"/>
    </xf>
    <xf numFmtId="2" fontId="13" fillId="3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26" applyFont="1" applyFill="1" applyBorder="1" applyAlignment="1" applyProtection="1">
      <alignment horizontal="center" vertical="center"/>
      <protection locked="0"/>
    </xf>
    <xf numFmtId="0" fontId="14" fillId="0" borderId="0" xfId="26" applyFont="1" applyAlignment="1">
      <alignment vertical="center"/>
      <protection/>
    </xf>
    <xf numFmtId="0" fontId="14" fillId="2" borderId="1" xfId="26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left" vertical="center"/>
    </xf>
    <xf numFmtId="2" fontId="14" fillId="3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2" fontId="19" fillId="3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1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1" fontId="14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right" vertical="center"/>
    </xf>
    <xf numFmtId="0" fontId="5" fillId="2" borderId="1" xfId="26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19" fillId="2" borderId="1" xfId="26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26" applyFont="1" applyBorder="1" applyAlignment="1" applyProtection="1">
      <alignment horizontal="center" vertical="center"/>
      <protection locked="0"/>
    </xf>
    <xf numFmtId="0" fontId="5" fillId="3" borderId="1" xfId="26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26" applyFont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13" fillId="0" borderId="0" xfId="28" applyFont="1" applyAlignment="1">
      <alignment horizontal="center" vertical="center"/>
      <protection/>
    </xf>
    <xf numFmtId="0" fontId="12" fillId="0" borderId="0" xfId="28" applyFont="1" applyAlignment="1">
      <alignment vertical="center"/>
      <protection/>
    </xf>
    <xf numFmtId="0" fontId="13" fillId="0" borderId="0" xfId="28" applyFont="1" applyAlignment="1">
      <alignment vertical="center"/>
      <protection/>
    </xf>
    <xf numFmtId="0" fontId="13" fillId="0" borderId="1" xfId="28" applyFont="1" applyBorder="1" applyAlignment="1">
      <alignment horizontal="center" vertical="center"/>
      <protection/>
    </xf>
    <xf numFmtId="0" fontId="18" fillId="0" borderId="1" xfId="28" applyFont="1" applyBorder="1" applyAlignment="1">
      <alignment horizontal="center" vertical="center"/>
      <protection/>
    </xf>
    <xf numFmtId="0" fontId="13" fillId="3" borderId="1" xfId="28" applyFont="1" applyFill="1" applyBorder="1" applyAlignment="1">
      <alignment horizontal="center" vertical="center"/>
      <protection/>
    </xf>
    <xf numFmtId="0" fontId="15" fillId="0" borderId="0" xfId="28" applyFont="1" applyAlignment="1">
      <alignment vertical="center"/>
      <protection/>
    </xf>
    <xf numFmtId="2" fontId="19" fillId="3" borderId="1" xfId="0" applyNumberFormat="1" applyFont="1" applyFill="1" applyBorder="1" applyAlignment="1">
      <alignment vertical="center"/>
    </xf>
    <xf numFmtId="0" fontId="15" fillId="3" borderId="1" xfId="28" applyFont="1" applyFill="1" applyBorder="1" applyAlignment="1">
      <alignment horizontal="center" vertical="center"/>
      <protection/>
    </xf>
    <xf numFmtId="0" fontId="13" fillId="2" borderId="1" xfId="26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>
      <alignment horizontal="center" vertical="center"/>
    </xf>
    <xf numFmtId="0" fontId="19" fillId="2" borderId="1" xfId="26" applyFont="1" applyFill="1" applyBorder="1" applyAlignment="1" applyProtection="1">
      <alignment vertical="center"/>
      <protection locked="0"/>
    </xf>
    <xf numFmtId="0" fontId="12" fillId="0" borderId="0" xfId="29" applyFont="1" applyAlignment="1">
      <alignment vertical="center"/>
      <protection/>
    </xf>
    <xf numFmtId="0" fontId="13" fillId="0" borderId="0" xfId="29" applyFont="1" applyAlignment="1">
      <alignment horizontal="center" vertical="center"/>
      <protection/>
    </xf>
    <xf numFmtId="0" fontId="13" fillId="0" borderId="0" xfId="29" applyFont="1" applyFill="1" applyAlignment="1">
      <alignment vertical="center"/>
      <protection/>
    </xf>
    <xf numFmtId="0" fontId="13" fillId="0" borderId="0" xfId="29" applyFont="1" applyAlignment="1">
      <alignment vertical="center"/>
      <protection/>
    </xf>
    <xf numFmtId="0" fontId="26" fillId="0" borderId="0" xfId="29" applyFont="1" applyAlignment="1">
      <alignment vertical="center" wrapText="1"/>
      <protection/>
    </xf>
    <xf numFmtId="0" fontId="13" fillId="0" borderId="1" xfId="29" applyFont="1" applyFill="1" applyBorder="1" applyAlignment="1">
      <alignment horizontal="center" vertical="center"/>
      <protection/>
    </xf>
    <xf numFmtId="0" fontId="13" fillId="0" borderId="1" xfId="29" applyFont="1" applyFill="1" applyBorder="1" applyAlignment="1">
      <alignment horizontal="center" vertical="center" wrapText="1"/>
      <protection/>
    </xf>
    <xf numFmtId="1" fontId="13" fillId="0" borderId="1" xfId="29" applyNumberFormat="1" applyFont="1" applyFill="1" applyBorder="1" applyAlignment="1">
      <alignment horizontal="center" vertical="center"/>
      <protection/>
    </xf>
    <xf numFmtId="2" fontId="15" fillId="0" borderId="0" xfId="0" applyNumberFormat="1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2" fontId="13" fillId="0" borderId="1" xfId="29" applyNumberFormat="1" applyFont="1" applyFill="1" applyBorder="1" applyAlignment="1">
      <alignment horizontal="center" vertical="center"/>
      <protection/>
    </xf>
    <xf numFmtId="1" fontId="13" fillId="0" borderId="0" xfId="29" applyNumberFormat="1" applyFont="1" applyAlignment="1">
      <alignment horizontal="center" vertical="center"/>
      <protection/>
    </xf>
    <xf numFmtId="166" fontId="13" fillId="0" borderId="0" xfId="29" applyNumberFormat="1" applyFont="1" applyAlignment="1">
      <alignment horizontal="right" vertical="center"/>
      <protection/>
    </xf>
    <xf numFmtId="166" fontId="14" fillId="3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" fontId="14" fillId="2" borderId="1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24" applyFont="1" applyAlignment="1">
      <alignment vertical="center"/>
      <protection/>
    </xf>
    <xf numFmtId="0" fontId="13" fillId="0" borderId="1" xfId="22" applyNumberFormat="1" applyFont="1" applyFill="1" applyBorder="1" applyAlignment="1">
      <alignment horizontal="center" vertical="center"/>
    </xf>
    <xf numFmtId="1" fontId="13" fillId="0" borderId="1" xfId="22" applyNumberFormat="1" applyFont="1" applyFill="1" applyBorder="1" applyAlignment="1">
      <alignment horizontal="center" vertical="center"/>
    </xf>
    <xf numFmtId="1" fontId="13" fillId="0" borderId="1" xfId="23" applyNumberFormat="1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3" fillId="0" borderId="0" xfId="23" applyFont="1" applyAlignment="1">
      <alignment vertical="center"/>
      <protection/>
    </xf>
    <xf numFmtId="0" fontId="13" fillId="0" borderId="1" xfId="2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vertical="center"/>
    </xf>
    <xf numFmtId="0" fontId="14" fillId="3" borderId="1" xfId="23" applyFont="1" applyFill="1" applyBorder="1" applyAlignment="1">
      <alignment vertical="center"/>
      <protection/>
    </xf>
    <xf numFmtId="0" fontId="14" fillId="3" borderId="1" xfId="22" applyNumberFormat="1" applyFont="1" applyFill="1" applyBorder="1" applyAlignment="1">
      <alignment horizontal="center" vertical="center"/>
    </xf>
    <xf numFmtId="1" fontId="14" fillId="3" borderId="1" xfId="22" applyNumberFormat="1" applyFont="1" applyFill="1" applyBorder="1" applyAlignment="1">
      <alignment horizontal="center" vertical="center"/>
    </xf>
    <xf numFmtId="1" fontId="14" fillId="3" borderId="1" xfId="23" applyNumberFormat="1" applyFont="1" applyFill="1" applyBorder="1" applyAlignment="1">
      <alignment horizontal="center" vertical="center"/>
      <protection/>
    </xf>
    <xf numFmtId="0" fontId="14" fillId="3" borderId="1" xfId="23" applyFont="1" applyFill="1" applyBorder="1" applyAlignment="1">
      <alignment horizontal="center" vertical="center"/>
      <protection/>
    </xf>
    <xf numFmtId="14" fontId="19" fillId="2" borderId="1" xfId="24" applyNumberFormat="1" applyFont="1" applyFill="1" applyBorder="1" applyAlignment="1">
      <alignment horizontal="center" vertical="center"/>
      <protection/>
    </xf>
    <xf numFmtId="1" fontId="19" fillId="2" borderId="1" xfId="24" applyNumberFormat="1" applyFont="1" applyFill="1" applyBorder="1" applyAlignment="1">
      <alignment horizontal="center" vertical="center"/>
      <protection/>
    </xf>
    <xf numFmtId="4" fontId="19" fillId="2" borderId="1" xfId="24" applyNumberFormat="1" applyFont="1" applyFill="1" applyBorder="1" applyAlignment="1">
      <alignment horizontal="right" vertical="center"/>
      <protection/>
    </xf>
    <xf numFmtId="166" fontId="19" fillId="2" borderId="1" xfId="24" applyNumberFormat="1" applyFont="1" applyFill="1" applyBorder="1" applyAlignment="1">
      <alignment horizontal="center" vertical="center"/>
      <protection/>
    </xf>
    <xf numFmtId="14" fontId="15" fillId="2" borderId="1" xfId="24" applyNumberFormat="1" applyFont="1" applyFill="1" applyBorder="1" applyAlignment="1">
      <alignment horizontal="center" vertical="center"/>
      <protection/>
    </xf>
    <xf numFmtId="0" fontId="19" fillId="2" borderId="1" xfId="24" applyFont="1" applyFill="1" applyBorder="1" applyAlignment="1">
      <alignment vertical="center"/>
      <protection/>
    </xf>
    <xf numFmtId="0" fontId="19" fillId="0" borderId="0" xfId="24" applyFont="1" applyAlignment="1">
      <alignment vertical="center"/>
      <protection/>
    </xf>
    <xf numFmtId="0" fontId="19" fillId="3" borderId="1" xfId="23" applyFont="1" applyFill="1" applyBorder="1" applyAlignment="1">
      <alignment vertical="center"/>
      <protection/>
    </xf>
    <xf numFmtId="0" fontId="19" fillId="3" borderId="1" xfId="22" applyNumberFormat="1" applyFont="1" applyFill="1" applyBorder="1" applyAlignment="1">
      <alignment horizontal="center" vertical="center"/>
    </xf>
    <xf numFmtId="1" fontId="19" fillId="3" borderId="1" xfId="22" applyNumberFormat="1" applyFont="1" applyFill="1" applyBorder="1" applyAlignment="1">
      <alignment horizontal="center" vertical="center"/>
    </xf>
    <xf numFmtId="0" fontId="19" fillId="3" borderId="1" xfId="23" applyFont="1" applyFill="1" applyBorder="1" applyAlignment="1">
      <alignment horizontal="center" vertical="center"/>
      <protection/>
    </xf>
    <xf numFmtId="1" fontId="19" fillId="3" borderId="1" xfId="23" applyNumberFormat="1" applyFont="1" applyFill="1" applyBorder="1" applyAlignment="1">
      <alignment horizontal="center" vertical="center"/>
      <protection/>
    </xf>
    <xf numFmtId="0" fontId="13" fillId="0" borderId="1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4" fontId="13" fillId="0" borderId="1" xfId="22" applyNumberFormat="1" applyFont="1" applyFill="1" applyBorder="1" applyAlignment="1">
      <alignment horizontal="center" vertical="center"/>
    </xf>
    <xf numFmtId="4" fontId="14" fillId="3" borderId="1" xfId="22" applyNumberFormat="1" applyFont="1" applyFill="1" applyBorder="1" applyAlignment="1">
      <alignment horizontal="center" vertical="center"/>
    </xf>
    <xf numFmtId="4" fontId="19" fillId="2" borderId="1" xfId="24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 applyProtection="1">
      <alignment horizontal="center" vertical="center"/>
      <protection locked="0"/>
    </xf>
    <xf numFmtId="4" fontId="19" fillId="3" borderId="1" xfId="22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9" fillId="2" borderId="1" xfId="24" applyFont="1" applyFill="1" applyBorder="1" applyAlignment="1">
      <alignment horizontal="left" vertical="center"/>
      <protection/>
    </xf>
    <xf numFmtId="0" fontId="14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4" fontId="4" fillId="2" borderId="1" xfId="24" applyNumberFormat="1" applyFont="1" applyFill="1" applyBorder="1" applyAlignment="1">
      <alignment horizontal="center" vertical="center"/>
      <protection/>
    </xf>
    <xf numFmtId="0" fontId="14" fillId="6" borderId="1" xfId="0" applyFont="1" applyFill="1" applyBorder="1" applyAlignment="1">
      <alignment horizontal="left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 wrapText="1"/>
    </xf>
    <xf numFmtId="14" fontId="3" fillId="2" borderId="1" xfId="24" applyNumberFormat="1" applyFont="1" applyFill="1" applyBorder="1" applyAlignment="1">
      <alignment horizontal="center" vertical="center"/>
      <protection/>
    </xf>
    <xf numFmtId="0" fontId="28" fillId="0" borderId="1" xfId="0" applyFont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3" borderId="1" xfId="0" applyFont="1" applyFill="1" applyBorder="1" applyAlignment="1">
      <alignment horizontal="center"/>
    </xf>
    <xf numFmtId="166" fontId="14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/>
    </xf>
    <xf numFmtId="0" fontId="24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/>
    </xf>
    <xf numFmtId="0" fontId="19" fillId="2" borderId="1" xfId="0" applyFont="1" applyFill="1" applyBorder="1" applyAlignment="1">
      <alignment horizontal="center"/>
    </xf>
    <xf numFmtId="14" fontId="14" fillId="3" borderId="1" xfId="0" applyNumberFormat="1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/>
    </xf>
    <xf numFmtId="0" fontId="14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0" fontId="14" fillId="3" borderId="1" xfId="0" applyFont="1" applyFill="1" applyBorder="1" applyAlignment="1">
      <alignment horizontal="justify" vertical="top" wrapText="1"/>
    </xf>
    <xf numFmtId="14" fontId="14" fillId="3" borderId="4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top" wrapText="1"/>
    </xf>
    <xf numFmtId="14" fontId="19" fillId="2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top" wrapText="1"/>
    </xf>
    <xf numFmtId="14" fontId="14" fillId="2" borderId="4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9" fillId="2" borderId="1" xfId="0" applyFont="1" applyFill="1" applyBorder="1" applyAlignment="1">
      <alignment horizontal="left" vertical="top" wrapText="1"/>
    </xf>
    <xf numFmtId="14" fontId="19" fillId="2" borderId="4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justify" vertical="top" wrapText="1"/>
    </xf>
    <xf numFmtId="0" fontId="19" fillId="3" borderId="1" xfId="0" applyFont="1" applyFill="1" applyBorder="1" applyAlignment="1">
      <alignment horizontal="center"/>
    </xf>
    <xf numFmtId="14" fontId="19" fillId="3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6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15" fillId="0" borderId="1" xfId="0" applyFont="1" applyBorder="1" applyAlignment="1">
      <alignment/>
    </xf>
    <xf numFmtId="0" fontId="19" fillId="3" borderId="1" xfId="0" applyFont="1" applyFill="1" applyBorder="1" applyAlignment="1">
      <alignment/>
    </xf>
    <xf numFmtId="0" fontId="19" fillId="2" borderId="0" xfId="0" applyFont="1" applyFill="1" applyAlignment="1">
      <alignment horizontal="left"/>
    </xf>
    <xf numFmtId="0" fontId="32" fillId="3" borderId="1" xfId="0" applyFont="1" applyFill="1" applyBorder="1" applyAlignment="1">
      <alignment horizontal="left" wrapText="1"/>
    </xf>
    <xf numFmtId="0" fontId="33" fillId="3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/>
    </xf>
    <xf numFmtId="166" fontId="13" fillId="0" borderId="8" xfId="0" applyNumberFormat="1" applyFont="1" applyBorder="1" applyAlignment="1">
      <alignment horizontal="right" vertical="center"/>
    </xf>
    <xf numFmtId="2" fontId="13" fillId="3" borderId="1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top"/>
    </xf>
    <xf numFmtId="166" fontId="14" fillId="2" borderId="1" xfId="0" applyNumberFormat="1" applyFont="1" applyFill="1" applyBorder="1" applyAlignment="1">
      <alignment horizontal="right" vertical="top" wrapText="1"/>
    </xf>
    <xf numFmtId="166" fontId="14" fillId="2" borderId="1" xfId="26" applyNumberFormat="1" applyFont="1" applyFill="1" applyBorder="1" applyAlignment="1" applyProtection="1">
      <alignment horizontal="right" vertical="center"/>
      <protection locked="0"/>
    </xf>
    <xf numFmtId="166" fontId="13" fillId="0" borderId="1" xfId="27" applyNumberFormat="1" applyFont="1" applyBorder="1" applyAlignment="1">
      <alignment horizontal="right" vertical="center"/>
      <protection/>
    </xf>
    <xf numFmtId="166" fontId="13" fillId="3" borderId="1" xfId="27" applyNumberFormat="1" applyFont="1" applyFill="1" applyBorder="1" applyAlignment="1">
      <alignment horizontal="right" vertical="center"/>
      <protection/>
    </xf>
    <xf numFmtId="166" fontId="13" fillId="2" borderId="1" xfId="26" applyNumberFormat="1" applyFont="1" applyFill="1" applyBorder="1" applyAlignment="1" applyProtection="1">
      <alignment horizontal="right" vertical="center"/>
      <protection locked="0"/>
    </xf>
    <xf numFmtId="166" fontId="13" fillId="3" borderId="1" xfId="28" applyNumberFormat="1" applyFont="1" applyFill="1" applyBorder="1" applyAlignment="1">
      <alignment horizontal="right" vertical="center"/>
      <protection/>
    </xf>
    <xf numFmtId="166" fontId="13" fillId="0" borderId="0" xfId="28" applyNumberFormat="1" applyFont="1" applyAlignment="1">
      <alignment horizontal="right" vertical="center"/>
      <protection/>
    </xf>
    <xf numFmtId="166" fontId="14" fillId="2" borderId="1" xfId="0" applyNumberFormat="1" applyFont="1" applyFill="1" applyBorder="1" applyAlignment="1">
      <alignment horizontal="right" vertical="center" wrapText="1"/>
    </xf>
    <xf numFmtId="166" fontId="14" fillId="2" borderId="1" xfId="0" applyNumberFormat="1" applyFont="1" applyFill="1" applyBorder="1" applyAlignment="1">
      <alignment horizontal="right" vertical="center"/>
    </xf>
    <xf numFmtId="166" fontId="13" fillId="0" borderId="1" xfId="29" applyNumberFormat="1" applyFont="1" applyFill="1" applyBorder="1" applyAlignment="1">
      <alignment horizontal="right" vertical="center" wrapText="1"/>
      <protection/>
    </xf>
    <xf numFmtId="166" fontId="13" fillId="0" borderId="1" xfId="29" applyNumberFormat="1" applyFont="1" applyFill="1" applyBorder="1" applyAlignment="1">
      <alignment horizontal="right" vertical="center"/>
      <protection/>
    </xf>
    <xf numFmtId="166" fontId="13" fillId="0" borderId="1" xfId="21" applyNumberFormat="1" applyFont="1" applyFill="1" applyBorder="1" applyAlignment="1">
      <alignment horizontal="right" vertical="center" wrapText="1"/>
    </xf>
    <xf numFmtId="166" fontId="13" fillId="2" borderId="1" xfId="0" applyNumberFormat="1" applyFont="1" applyFill="1" applyBorder="1" applyAlignment="1">
      <alignment horizontal="right" vertical="center" wrapText="1"/>
    </xf>
    <xf numFmtId="2" fontId="19" fillId="0" borderId="0" xfId="0" applyNumberFormat="1" applyFont="1" applyFill="1" applyAlignment="1">
      <alignment vertical="center"/>
    </xf>
    <xf numFmtId="166" fontId="19" fillId="2" borderId="1" xfId="24" applyNumberFormat="1" applyFont="1" applyFill="1" applyBorder="1" applyAlignment="1">
      <alignment horizontal="right" vertical="center"/>
      <protection/>
    </xf>
    <xf numFmtId="166" fontId="13" fillId="0" borderId="1" xfId="0" applyNumberFormat="1" applyFont="1" applyFill="1" applyBorder="1" applyAlignment="1">
      <alignment horizontal="right" vertical="center"/>
    </xf>
    <xf numFmtId="166" fontId="13" fillId="0" borderId="1" xfId="23" applyNumberFormat="1" applyFont="1" applyBorder="1" applyAlignment="1">
      <alignment horizontal="right" vertical="center"/>
      <protection/>
    </xf>
    <xf numFmtId="166" fontId="13" fillId="0" borderId="1" xfId="23" applyNumberFormat="1" applyFont="1" applyFill="1" applyBorder="1" applyAlignment="1">
      <alignment horizontal="right" vertical="center"/>
      <protection/>
    </xf>
    <xf numFmtId="166" fontId="14" fillId="3" borderId="1" xfId="23" applyNumberFormat="1" applyFont="1" applyFill="1" applyBorder="1" applyAlignment="1">
      <alignment horizontal="right" vertical="center"/>
      <protection/>
    </xf>
    <xf numFmtId="166" fontId="19" fillId="3" borderId="1" xfId="22" applyNumberFormat="1" applyFont="1" applyFill="1" applyBorder="1" applyAlignment="1">
      <alignment horizontal="right" vertical="center"/>
    </xf>
    <xf numFmtId="166" fontId="19" fillId="3" borderId="1" xfId="23" applyNumberFormat="1" applyFont="1" applyFill="1" applyBorder="1" applyAlignment="1">
      <alignment horizontal="right" vertical="center"/>
      <protection/>
    </xf>
    <xf numFmtId="14" fontId="19" fillId="2" borderId="1" xfId="24" applyNumberFormat="1" applyFont="1" applyFill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166" fontId="13" fillId="0" borderId="1" xfId="20" applyNumberFormat="1" applyFont="1" applyFill="1" applyBorder="1" applyAlignment="1">
      <alignment horizontal="right" vertical="center" wrapText="1"/>
    </xf>
    <xf numFmtId="166" fontId="13" fillId="0" borderId="1" xfId="0" applyNumberFormat="1" applyFont="1" applyFill="1" applyBorder="1" applyAlignment="1">
      <alignment horizontal="right" vertical="center" wrapText="1"/>
    </xf>
    <xf numFmtId="166" fontId="19" fillId="3" borderId="1" xfId="20" applyNumberFormat="1" applyFont="1" applyFill="1" applyBorder="1" applyAlignment="1">
      <alignment horizontal="right" vertical="center" wrapText="1"/>
    </xf>
    <xf numFmtId="166" fontId="13" fillId="0" borderId="1" xfId="20" applyNumberFormat="1" applyFont="1" applyFill="1" applyBorder="1" applyAlignment="1" applyProtection="1">
      <alignment horizontal="right" vertical="center" wrapText="1"/>
      <protection/>
    </xf>
    <xf numFmtId="166" fontId="14" fillId="3" borderId="1" xfId="2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top" wrapText="1"/>
    </xf>
    <xf numFmtId="14" fontId="15" fillId="2" borderId="1" xfId="24" applyNumberFormat="1" applyFont="1" applyFill="1" applyBorder="1" applyAlignment="1">
      <alignment horizontal="right" vertical="center"/>
      <protection/>
    </xf>
    <xf numFmtId="166" fontId="3" fillId="2" borderId="1" xfId="24" applyNumberFormat="1" applyFont="1" applyFill="1" applyBorder="1" applyAlignment="1">
      <alignment horizontal="right" vertical="center"/>
      <protection/>
    </xf>
    <xf numFmtId="166" fontId="15" fillId="2" borderId="1" xfId="24" applyNumberFormat="1" applyFont="1" applyFill="1" applyBorder="1" applyAlignment="1">
      <alignment horizontal="right" vertical="center"/>
      <protection/>
    </xf>
    <xf numFmtId="166" fontId="0" fillId="0" borderId="0" xfId="0" applyNumberFormat="1" applyAlignment="1">
      <alignment horizontal="right" vertical="center"/>
    </xf>
    <xf numFmtId="0" fontId="14" fillId="2" borderId="1" xfId="0" applyFont="1" applyFill="1" applyBorder="1" applyAlignment="1">
      <alignment horizontal="right"/>
    </xf>
    <xf numFmtId="166" fontId="14" fillId="2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Border="1" applyAlignment="1">
      <alignment horizontal="right" wrapText="1"/>
    </xf>
    <xf numFmtId="166" fontId="14" fillId="3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Fill="1" applyBorder="1" applyAlignment="1">
      <alignment horizontal="right" wrapText="1"/>
    </xf>
    <xf numFmtId="166" fontId="19" fillId="2" borderId="1" xfId="0" applyNumberFormat="1" applyFont="1" applyFill="1" applyBorder="1" applyAlignment="1">
      <alignment horizontal="right" wrapText="1"/>
    </xf>
    <xf numFmtId="166" fontId="13" fillId="2" borderId="1" xfId="0" applyNumberFormat="1" applyFont="1" applyFill="1" applyBorder="1" applyAlignment="1">
      <alignment horizontal="right" wrapText="1"/>
    </xf>
    <xf numFmtId="0" fontId="19" fillId="2" borderId="1" xfId="0" applyFont="1" applyFill="1" applyBorder="1" applyAlignment="1">
      <alignment horizontal="right"/>
    </xf>
    <xf numFmtId="166" fontId="19" fillId="3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2" borderId="1" xfId="0" applyFont="1" applyFill="1" applyBorder="1" applyAlignment="1">
      <alignment horizontal="right"/>
    </xf>
    <xf numFmtId="8" fontId="13" fillId="0" borderId="1" xfId="0" applyNumberFormat="1" applyFont="1" applyBorder="1" applyAlignment="1">
      <alignment horizontal="right" vertical="top" wrapText="1"/>
    </xf>
    <xf numFmtId="8" fontId="14" fillId="3" borderId="1" xfId="0" applyNumberFormat="1" applyFont="1" applyFill="1" applyBorder="1" applyAlignment="1">
      <alignment horizontal="right" vertical="top" wrapText="1"/>
    </xf>
    <xf numFmtId="8" fontId="19" fillId="2" borderId="1" xfId="0" applyNumberFormat="1" applyFont="1" applyFill="1" applyBorder="1" applyAlignment="1">
      <alignment horizontal="right" vertical="top" wrapText="1"/>
    </xf>
    <xf numFmtId="8" fontId="22" fillId="2" borderId="1" xfId="0" applyNumberFormat="1" applyFont="1" applyFill="1" applyBorder="1" applyAlignment="1">
      <alignment horizontal="right" vertical="top" wrapText="1"/>
    </xf>
    <xf numFmtId="8" fontId="14" fillId="2" borderId="1" xfId="0" applyNumberFormat="1" applyFont="1" applyFill="1" applyBorder="1" applyAlignment="1">
      <alignment horizontal="right"/>
    </xf>
    <xf numFmtId="166" fontId="14" fillId="2" borderId="1" xfId="0" applyNumberFormat="1" applyFont="1" applyFill="1" applyBorder="1" applyAlignment="1">
      <alignment horizontal="center"/>
    </xf>
    <xf numFmtId="166" fontId="23" fillId="0" borderId="1" xfId="17" applyNumberFormat="1" applyFont="1" applyFill="1" applyBorder="1" applyAlignment="1">
      <alignment horizontal="right" wrapText="1"/>
    </xf>
    <xf numFmtId="166" fontId="32" fillId="8" borderId="1" xfId="17" applyNumberFormat="1" applyFont="1" applyFill="1" applyBorder="1" applyAlignment="1">
      <alignment horizontal="right" wrapText="1"/>
    </xf>
    <xf numFmtId="166" fontId="23" fillId="0" borderId="1" xfId="17" applyNumberFormat="1" applyFont="1" applyFill="1" applyBorder="1" applyAlignment="1">
      <alignment horizontal="right" wrapText="1"/>
    </xf>
    <xf numFmtId="166" fontId="33" fillId="2" borderId="1" xfId="17" applyNumberFormat="1" applyFont="1" applyFill="1" applyBorder="1" applyAlignment="1">
      <alignment horizontal="right" wrapText="1"/>
    </xf>
    <xf numFmtId="166" fontId="23" fillId="2" borderId="1" xfId="17" applyNumberFormat="1" applyFont="1" applyFill="1" applyBorder="1" applyAlignment="1">
      <alignment horizontal="right" wrapText="1"/>
    </xf>
    <xf numFmtId="166" fontId="19" fillId="3" borderId="1" xfId="17" applyNumberFormat="1" applyFont="1" applyFill="1" applyBorder="1" applyAlignment="1">
      <alignment horizontal="right"/>
    </xf>
    <xf numFmtId="166" fontId="13" fillId="0" borderId="0" xfId="0" applyNumberFormat="1" applyFont="1" applyBorder="1" applyAlignment="1">
      <alignment/>
    </xf>
    <xf numFmtId="166" fontId="13" fillId="0" borderId="1" xfId="0" applyNumberFormat="1" applyFont="1" applyBorder="1" applyAlignment="1">
      <alignment horizontal="right"/>
    </xf>
    <xf numFmtId="166" fontId="14" fillId="3" borderId="1" xfId="0" applyNumberFormat="1" applyFont="1" applyFill="1" applyBorder="1" applyAlignment="1">
      <alignment horizontal="right"/>
    </xf>
    <xf numFmtId="166" fontId="15" fillId="3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center" vertical="top" wrapText="1"/>
    </xf>
    <xf numFmtId="166" fontId="5" fillId="2" borderId="1" xfId="26" applyNumberFormat="1" applyFont="1" applyFill="1" applyBorder="1" applyAlignment="1" applyProtection="1">
      <alignment horizontal="right" vertical="center"/>
      <protection locked="0"/>
    </xf>
    <xf numFmtId="166" fontId="0" fillId="0" borderId="1" xfId="0" applyNumberFormat="1" applyFont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166" fontId="5" fillId="2" borderId="1" xfId="26" applyNumberFormat="1" applyFont="1" applyFill="1" applyBorder="1" applyAlignment="1" applyProtection="1">
      <alignment horizontal="right" vertical="center"/>
      <protection locked="0"/>
    </xf>
    <xf numFmtId="166" fontId="0" fillId="0" borderId="1" xfId="0" applyNumberFormat="1" applyFont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5" fillId="0" borderId="0" xfId="26" applyNumberFormat="1" applyFont="1" applyAlignment="1">
      <alignment horizontal="right" vertical="center"/>
      <protection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26" applyFont="1" applyFill="1" applyBorder="1" applyAlignment="1" applyProtection="1">
      <alignment horizontal="right" vertical="center"/>
      <protection locked="0"/>
    </xf>
    <xf numFmtId="166" fontId="0" fillId="0" borderId="1" xfId="26" applyNumberFormat="1" applyFont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>
      <alignment horizontal="right" vertical="center"/>
    </xf>
    <xf numFmtId="0" fontId="5" fillId="2" borderId="1" xfId="26" applyFont="1" applyFill="1" applyBorder="1" applyAlignment="1" applyProtection="1">
      <alignment horizontal="right" vertical="center"/>
      <protection locked="0"/>
    </xf>
    <xf numFmtId="166" fontId="0" fillId="0" borderId="1" xfId="26" applyNumberFormat="1" applyFont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>
      <alignment horizontal="right" vertical="center"/>
    </xf>
    <xf numFmtId="0" fontId="5" fillId="0" borderId="0" xfId="26" applyFont="1" applyAlignment="1">
      <alignment horizontal="right" vertical="center"/>
      <protection/>
    </xf>
    <xf numFmtId="166" fontId="0" fillId="0" borderId="1" xfId="25" applyNumberFormat="1" applyFont="1" applyBorder="1" applyAlignment="1">
      <alignment horizontal="right" vertical="center"/>
      <protection/>
    </xf>
    <xf numFmtId="166" fontId="0" fillId="0" borderId="1" xfId="0" applyNumberFormat="1" applyFont="1" applyFill="1" applyBorder="1" applyAlignment="1">
      <alignment horizontal="right" vertical="center"/>
    </xf>
    <xf numFmtId="166" fontId="0" fillId="3" borderId="1" xfId="0" applyNumberFormat="1" applyFont="1" applyFill="1" applyBorder="1" applyAlignment="1">
      <alignment horizontal="right" vertical="center"/>
    </xf>
    <xf numFmtId="166" fontId="0" fillId="0" borderId="1" xfId="25" applyNumberFormat="1" applyFont="1" applyBorder="1" applyAlignment="1">
      <alignment horizontal="right" vertical="center"/>
      <protection/>
    </xf>
    <xf numFmtId="166" fontId="5" fillId="3" borderId="1" xfId="0" applyNumberFormat="1" applyFont="1" applyFill="1" applyBorder="1" applyAlignment="1">
      <alignment horizontal="right" vertical="center"/>
    </xf>
    <xf numFmtId="1" fontId="19" fillId="3" borderId="1" xfId="28" applyNumberFormat="1" applyFont="1" applyFill="1" applyBorder="1" applyAlignment="1">
      <alignment horizontal="center" vertical="center"/>
      <protection/>
    </xf>
    <xf numFmtId="0" fontId="19" fillId="3" borderId="1" xfId="28" applyFont="1" applyFill="1" applyBorder="1" applyAlignment="1">
      <alignment horizontal="center" vertical="center"/>
      <protection/>
    </xf>
    <xf numFmtId="166" fontId="19" fillId="3" borderId="1" xfId="28" applyNumberFormat="1" applyFont="1" applyFill="1" applyBorder="1" applyAlignment="1">
      <alignment horizontal="right" vertical="center"/>
      <protection/>
    </xf>
    <xf numFmtId="0" fontId="19" fillId="0" borderId="0" xfId="28" applyFont="1" applyAlignment="1">
      <alignment vertical="center"/>
      <protection/>
    </xf>
    <xf numFmtId="0" fontId="14" fillId="3" borderId="1" xfId="0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166" fontId="5" fillId="2" borderId="1" xfId="0" applyNumberFormat="1" applyFont="1" applyFill="1" applyBorder="1" applyAlignment="1">
      <alignment horizontal="center" vertical="top" wrapText="1"/>
    </xf>
    <xf numFmtId="166" fontId="14" fillId="2" borderId="1" xfId="0" applyNumberFormat="1" applyFont="1" applyFill="1" applyBorder="1" applyAlignment="1">
      <alignment horizontal="right"/>
    </xf>
    <xf numFmtId="166" fontId="19" fillId="2" borderId="1" xfId="0" applyNumberFormat="1" applyFont="1" applyFill="1" applyBorder="1" applyAlignment="1">
      <alignment horizontal="right"/>
    </xf>
    <xf numFmtId="166" fontId="13" fillId="2" borderId="1" xfId="0" applyNumberFormat="1" applyFont="1" applyFill="1" applyBorder="1" applyAlignment="1">
      <alignment horizontal="right"/>
    </xf>
    <xf numFmtId="166" fontId="13" fillId="0" borderId="1" xfId="0" applyNumberFormat="1" applyFont="1" applyFill="1" applyBorder="1" applyAlignment="1">
      <alignment horizontal="right"/>
    </xf>
    <xf numFmtId="166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26" applyFont="1" applyAlignment="1">
      <alignment horizontal="left" vertical="center" readingOrder="2"/>
      <protection/>
    </xf>
    <xf numFmtId="0" fontId="13" fillId="0" borderId="0" xfId="28" applyFont="1" applyAlignment="1">
      <alignment horizontal="left" vertical="center"/>
      <protection/>
    </xf>
    <xf numFmtId="0" fontId="13" fillId="0" borderId="0" xfId="29" applyFont="1" applyFill="1" applyAlignment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9" fillId="0" borderId="0" xfId="24" applyFont="1" applyBorder="1" applyAlignment="1">
      <alignment vertical="center"/>
      <protection/>
    </xf>
    <xf numFmtId="0" fontId="13" fillId="0" borderId="0" xfId="23" applyFont="1" applyBorder="1" applyAlignment="1">
      <alignment vertical="center"/>
      <protection/>
    </xf>
    <xf numFmtId="0" fontId="13" fillId="0" borderId="0" xfId="24" applyFont="1" applyBorder="1" applyAlignment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66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166" fontId="14" fillId="3" borderId="1" xfId="0" applyNumberFormat="1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center" vertical="top" wrapText="1"/>
    </xf>
    <xf numFmtId="0" fontId="13" fillId="0" borderId="0" xfId="29" applyFont="1" applyAlignment="1">
      <alignment horizontal="right" vertical="center"/>
      <protection/>
    </xf>
    <xf numFmtId="2" fontId="15" fillId="0" borderId="0" xfId="0" applyNumberFormat="1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3" fillId="0" borderId="0" xfId="29" applyFont="1" applyFill="1" applyAlignment="1">
      <alignment horizontal="right" vertical="center"/>
      <protection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3" fillId="9" borderId="1" xfId="0" applyFont="1" applyFill="1" applyBorder="1" applyAlignment="1">
      <alignment horizontal="left" vertical="center"/>
    </xf>
    <xf numFmtId="0" fontId="13" fillId="9" borderId="1" xfId="26" applyFont="1" applyFill="1" applyBorder="1" applyAlignment="1" applyProtection="1">
      <alignment horizontal="left" vertical="center"/>
      <protection locked="0"/>
    </xf>
    <xf numFmtId="0" fontId="13" fillId="9" borderId="1" xfId="28" applyFont="1" applyFill="1" applyBorder="1" applyAlignment="1">
      <alignment vertical="center"/>
      <protection/>
    </xf>
    <xf numFmtId="0" fontId="13" fillId="9" borderId="1" xfId="27" applyFont="1" applyFill="1" applyBorder="1" applyAlignment="1">
      <alignment vertical="center"/>
      <protection/>
    </xf>
    <xf numFmtId="0" fontId="13" fillId="9" borderId="1" xfId="29" applyFont="1" applyFill="1" applyBorder="1" applyAlignment="1">
      <alignment horizontal="left" vertical="center" wrapText="1"/>
      <protection/>
    </xf>
    <xf numFmtId="0" fontId="13" fillId="9" borderId="1" xfId="0" applyFont="1" applyFill="1" applyBorder="1" applyAlignment="1">
      <alignment vertical="center" wrapText="1"/>
    </xf>
    <xf numFmtId="0" fontId="13" fillId="9" borderId="1" xfId="23" applyFont="1" applyFill="1" applyBorder="1" applyAlignment="1">
      <alignment vertical="center"/>
      <protection/>
    </xf>
    <xf numFmtId="0" fontId="13" fillId="9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wrapText="1"/>
    </xf>
    <xf numFmtId="0" fontId="13" fillId="9" borderId="2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/>
    </xf>
    <xf numFmtId="0" fontId="13" fillId="9" borderId="1" xfId="0" applyFont="1" applyFill="1" applyBorder="1" applyAlignment="1">
      <alignment/>
    </xf>
    <xf numFmtId="0" fontId="13" fillId="9" borderId="2" xfId="0" applyFont="1" applyFill="1" applyBorder="1" applyAlignment="1">
      <alignment horizontal="justify" vertical="top" wrapText="1"/>
    </xf>
    <xf numFmtId="0" fontId="13" fillId="9" borderId="1" xfId="0" applyFont="1" applyFill="1" applyBorder="1" applyAlignment="1">
      <alignment horizontal="justify" vertical="top" wrapText="1"/>
    </xf>
    <xf numFmtId="0" fontId="13" fillId="9" borderId="1" xfId="0" applyFont="1" applyFill="1" applyBorder="1" applyAlignment="1">
      <alignment/>
    </xf>
    <xf numFmtId="0" fontId="13" fillId="9" borderId="1" xfId="0" applyFont="1" applyFill="1" applyBorder="1" applyAlignment="1">
      <alignment vertical="top" wrapText="1"/>
    </xf>
    <xf numFmtId="0" fontId="23" fillId="9" borderId="1" xfId="0" applyFont="1" applyFill="1" applyBorder="1" applyAlignment="1">
      <alignment horizontal="left" wrapText="1"/>
    </xf>
    <xf numFmtId="0" fontId="17" fillId="0" borderId="4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2" fontId="14" fillId="3" borderId="1" xfId="26" applyNumberFormat="1" applyFont="1" applyFill="1" applyBorder="1" applyAlignment="1">
      <alignment horizontal="center" vertical="center"/>
      <protection/>
    </xf>
    <xf numFmtId="0" fontId="17" fillId="0" borderId="1" xfId="26" applyFont="1" applyBorder="1" applyAlignment="1">
      <alignment horizontal="left" vertical="center"/>
      <protection/>
    </xf>
    <xf numFmtId="0" fontId="14" fillId="3" borderId="4" xfId="28" applyFont="1" applyFill="1" applyBorder="1" applyAlignment="1">
      <alignment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7" fillId="0" borderId="1" xfId="28" applyFont="1" applyBorder="1" applyAlignment="1">
      <alignment horizontal="left" vertical="center"/>
      <protection/>
    </xf>
    <xf numFmtId="0" fontId="17" fillId="0" borderId="4" xfId="29" applyFont="1" applyBorder="1" applyAlignment="1">
      <alignment horizontal="left" vertical="center"/>
      <protection/>
    </xf>
    <xf numFmtId="0" fontId="17" fillId="0" borderId="11" xfId="29" applyFont="1" applyBorder="1" applyAlignment="1">
      <alignment horizontal="left" vertical="center"/>
      <protection/>
    </xf>
    <xf numFmtId="0" fontId="17" fillId="0" borderId="12" xfId="29" applyFont="1" applyBorder="1" applyAlignment="1">
      <alignment horizontal="left" vertical="center"/>
      <protection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center" wrapText="1"/>
    </xf>
    <xf numFmtId="0" fontId="14" fillId="3" borderId="12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3" borderId="1" xfId="0" applyFont="1" applyFill="1" applyBorder="1" applyAlignment="1">
      <alignment horizontal="center" vertical="top" wrapText="1"/>
    </xf>
    <xf numFmtId="0" fontId="34" fillId="3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4" fillId="3" borderId="12" xfId="0" applyFont="1" applyFill="1" applyBorder="1" applyAlignment="1">
      <alignment horizontal="center" vertical="top" wrapText="1"/>
    </xf>
    <xf numFmtId="0" fontId="14" fillId="3" borderId="4" xfId="29" applyFont="1" applyFill="1" applyBorder="1" applyAlignment="1">
      <alignment horizontal="center" vertical="center" wrapText="1"/>
      <protection/>
    </xf>
    <xf numFmtId="0" fontId="14" fillId="3" borderId="11" xfId="29" applyFont="1" applyFill="1" applyBorder="1" applyAlignment="1">
      <alignment horizontal="center" vertical="center" wrapText="1"/>
      <protection/>
    </xf>
    <xf numFmtId="0" fontId="14" fillId="3" borderId="12" xfId="29" applyFont="1" applyFill="1" applyBorder="1" applyAlignment="1">
      <alignment horizontal="center" vertical="center" wrapText="1"/>
      <protection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3" fillId="2" borderId="4" xfId="0" applyFont="1" applyFill="1" applyBorder="1" applyAlignment="1">
      <alignment/>
    </xf>
    <xf numFmtId="14" fontId="13" fillId="0" borderId="9" xfId="0" applyNumberFormat="1" applyFont="1" applyBorder="1" applyAlignment="1">
      <alignment horizontal="center"/>
    </xf>
    <xf numFmtId="14" fontId="13" fillId="0" borderId="4" xfId="0" applyNumberFormat="1" applyFont="1" applyBorder="1" applyAlignment="1">
      <alignment horizontal="center"/>
    </xf>
    <xf numFmtId="14" fontId="14" fillId="3" borderId="11" xfId="0" applyNumberFormat="1" applyFont="1" applyFill="1" applyBorder="1" applyAlignment="1">
      <alignment horizontal="center"/>
    </xf>
    <xf numFmtId="14" fontId="14" fillId="2" borderId="11" xfId="0" applyNumberFormat="1" applyFont="1" applyFill="1" applyBorder="1" applyAlignment="1">
      <alignment horizontal="center"/>
    </xf>
    <xf numFmtId="14" fontId="19" fillId="2" borderId="11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14" fontId="19" fillId="3" borderId="4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wrapText="1"/>
    </xf>
    <xf numFmtId="166" fontId="13" fillId="2" borderId="1" xfId="17" applyNumberFormat="1" applyFont="1" applyFill="1" applyBorder="1" applyAlignment="1">
      <alignment horizontal="right"/>
    </xf>
  </cellXfs>
  <cellStyles count="1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Migliaia [0]_SEMIRESIDENZE 2011" xfId="20"/>
    <cellStyle name="Migliaia [0]_WE SOLLIEVO 2011" xfId="21"/>
    <cellStyle name="Migliaia_CENTRI EX-ASL" xfId="22"/>
    <cellStyle name="Normale_CENTRI EX-ASL" xfId="23"/>
    <cellStyle name="Normale_TRASPORTI  2011" xfId="24"/>
    <cellStyle name="Normale_vita indip." xfId="25"/>
    <cellStyle name="Normale_VITA INDIPENDENTE 2011" xfId="26"/>
    <cellStyle name="Normale_w-e auto" xfId="27"/>
    <cellStyle name="Normale_WE AUTONOMIA 2011" xfId="28"/>
    <cellStyle name="Normale_WE SOLLIEVO 2011" xfId="29"/>
    <cellStyle name="Percent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M15"/>
  <sheetViews>
    <sheetView workbookViewId="0" topLeftCell="A1">
      <selection activeCell="C9" sqref="C9"/>
    </sheetView>
  </sheetViews>
  <sheetFormatPr defaultColWidth="9.140625" defaultRowHeight="12.75"/>
  <cols>
    <col min="1" max="1" width="4.28125" style="3" customWidth="1"/>
    <col min="2" max="2" width="40.8515625" style="3" customWidth="1"/>
    <col min="3" max="3" width="31.8515625" style="3" customWidth="1"/>
  </cols>
  <sheetData>
    <row r="1" spans="1:2" s="15" customFormat="1" ht="18" customHeight="1">
      <c r="A1" s="250"/>
      <c r="B1" s="251" t="s">
        <v>60</v>
      </c>
    </row>
    <row r="2" spans="1:13" s="8" customFormat="1" ht="18" customHeight="1">
      <c r="A2" s="252">
        <v>1</v>
      </c>
      <c r="B2" s="253" t="s">
        <v>48</v>
      </c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3" ht="18" customHeight="1">
      <c r="A3" s="252">
        <v>2</v>
      </c>
      <c r="B3" s="253" t="s">
        <v>49</v>
      </c>
      <c r="C3" s="14"/>
    </row>
    <row r="4" spans="1:3" ht="18" customHeight="1">
      <c r="A4" s="252">
        <v>3</v>
      </c>
      <c r="B4" s="253" t="s">
        <v>54</v>
      </c>
      <c r="C4" s="14"/>
    </row>
    <row r="5" spans="1:3" ht="18" customHeight="1">
      <c r="A5" s="252">
        <v>4</v>
      </c>
      <c r="B5" s="253" t="s">
        <v>55</v>
      </c>
      <c r="C5" s="14"/>
    </row>
    <row r="6" spans="1:3" ht="18" customHeight="1">
      <c r="A6" s="252">
        <v>5</v>
      </c>
      <c r="B6" s="254" t="s">
        <v>56</v>
      </c>
      <c r="C6" s="14"/>
    </row>
    <row r="7" spans="1:3" ht="18" customHeight="1">
      <c r="A7" s="252">
        <v>6</v>
      </c>
      <c r="B7" s="253" t="s">
        <v>79</v>
      </c>
      <c r="C7" s="14"/>
    </row>
    <row r="8" spans="1:3" ht="18" customHeight="1">
      <c r="A8" s="252">
        <v>7</v>
      </c>
      <c r="B8" s="253" t="s">
        <v>50</v>
      </c>
      <c r="C8" s="14"/>
    </row>
    <row r="9" spans="1:3" ht="18" customHeight="1">
      <c r="A9" s="252">
        <v>8</v>
      </c>
      <c r="B9" s="253" t="s">
        <v>80</v>
      </c>
      <c r="C9" s="14"/>
    </row>
    <row r="10" spans="1:3" ht="18" customHeight="1">
      <c r="A10" s="252">
        <v>9</v>
      </c>
      <c r="B10" s="253" t="s">
        <v>57</v>
      </c>
      <c r="C10" s="14"/>
    </row>
    <row r="11" spans="1:3" ht="18" customHeight="1">
      <c r="A11" s="252">
        <v>10</v>
      </c>
      <c r="B11" s="253" t="s">
        <v>51</v>
      </c>
      <c r="C11" s="14"/>
    </row>
    <row r="12" spans="1:3" ht="18" customHeight="1">
      <c r="A12" s="252">
        <v>11</v>
      </c>
      <c r="B12" s="253" t="s">
        <v>58</v>
      </c>
      <c r="C12" s="14"/>
    </row>
    <row r="13" spans="1:3" ht="18" customHeight="1">
      <c r="A13" s="252">
        <v>12</v>
      </c>
      <c r="B13" s="253" t="s">
        <v>59</v>
      </c>
      <c r="C13" s="14"/>
    </row>
    <row r="14" spans="1:3" ht="18" customHeight="1">
      <c r="A14" s="252">
        <v>13</v>
      </c>
      <c r="B14" s="253" t="s">
        <v>52</v>
      </c>
      <c r="C14" s="14"/>
    </row>
    <row r="15" spans="1:3" ht="18" customHeight="1">
      <c r="A15" s="255">
        <v>14</v>
      </c>
      <c r="B15" s="256" t="s">
        <v>53</v>
      </c>
      <c r="C15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DL69"/>
  <sheetViews>
    <sheetView workbookViewId="0" topLeftCell="A52">
      <selection activeCell="A56" sqref="A56:A67"/>
    </sheetView>
  </sheetViews>
  <sheetFormatPr defaultColWidth="9.140625" defaultRowHeight="12.75"/>
  <cols>
    <col min="1" max="1" width="42.28125" style="203" customWidth="1"/>
    <col min="2" max="2" width="10.00390625" style="203" customWidth="1"/>
    <col min="3" max="3" width="7.7109375" style="203" customWidth="1"/>
    <col min="4" max="4" width="7.8515625" style="203" customWidth="1"/>
    <col min="5" max="6" width="10.7109375" style="203" customWidth="1"/>
    <col min="7" max="7" width="15.7109375" style="203" customWidth="1"/>
    <col min="8" max="8" width="14.421875" style="203" customWidth="1"/>
    <col min="9" max="9" width="15.57421875" style="203" customWidth="1"/>
    <col min="10" max="10" width="8.8515625" style="355" customWidth="1"/>
    <col min="11" max="11" width="21.140625" style="304" customWidth="1"/>
    <col min="12" max="12" width="20.140625" style="203" customWidth="1"/>
    <col min="13" max="16384" width="9.140625" style="203" customWidth="1"/>
  </cols>
  <sheetData>
    <row r="1" spans="1:12" ht="30" customHeight="1">
      <c r="A1" s="422" t="s">
        <v>77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391">
        <v>40071174</v>
      </c>
    </row>
    <row r="2" spans="1:11" ht="39" customHeight="1">
      <c r="A2" s="416" t="s">
        <v>73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</row>
    <row r="3" spans="1:11" ht="18" customHeight="1">
      <c r="A3" s="59" t="s">
        <v>96</v>
      </c>
      <c r="B3" s="62" t="s">
        <v>97</v>
      </c>
      <c r="C3" s="59" t="s">
        <v>14</v>
      </c>
      <c r="D3" s="59" t="s">
        <v>15</v>
      </c>
      <c r="E3" s="59" t="s">
        <v>84</v>
      </c>
      <c r="F3" s="59" t="s">
        <v>98</v>
      </c>
      <c r="G3" s="59" t="s">
        <v>85</v>
      </c>
      <c r="H3" s="61" t="s">
        <v>102</v>
      </c>
      <c r="I3" s="61" t="s">
        <v>103</v>
      </c>
      <c r="J3" s="311" t="s">
        <v>46</v>
      </c>
      <c r="K3" s="62" t="s">
        <v>104</v>
      </c>
    </row>
    <row r="4" spans="1:11" s="205" customFormat="1" ht="15" customHeight="1">
      <c r="A4" s="215" t="s">
        <v>7</v>
      </c>
      <c r="B4" s="59"/>
      <c r="C4" s="59"/>
      <c r="D4" s="59"/>
      <c r="E4" s="59"/>
      <c r="F4" s="59"/>
      <c r="G4" s="59"/>
      <c r="H4" s="209"/>
      <c r="I4" s="209"/>
      <c r="J4" s="351"/>
      <c r="K4" s="296"/>
    </row>
    <row r="5" spans="1:11" ht="15" customHeight="1">
      <c r="A5" s="392"/>
      <c r="B5" s="28">
        <v>1</v>
      </c>
      <c r="C5" s="28">
        <v>1</v>
      </c>
      <c r="D5" s="28"/>
      <c r="E5" s="28">
        <v>1</v>
      </c>
      <c r="F5" s="28"/>
      <c r="G5" s="28">
        <v>1967</v>
      </c>
      <c r="H5" s="68">
        <v>40544</v>
      </c>
      <c r="I5" s="68">
        <v>40908</v>
      </c>
      <c r="J5" s="319">
        <v>2.1</v>
      </c>
      <c r="K5" s="297">
        <v>444</v>
      </c>
    </row>
    <row r="6" spans="1:11" ht="15" customHeight="1">
      <c r="A6" s="392"/>
      <c r="B6" s="28">
        <v>1</v>
      </c>
      <c r="C6" s="28">
        <v>1</v>
      </c>
      <c r="D6" s="28"/>
      <c r="E6" s="28">
        <v>1</v>
      </c>
      <c r="F6" s="28"/>
      <c r="G6" s="28">
        <v>1988</v>
      </c>
      <c r="H6" s="68">
        <v>40817</v>
      </c>
      <c r="I6" s="68">
        <v>40908</v>
      </c>
      <c r="J6" s="319">
        <v>2.1</v>
      </c>
      <c r="K6" s="297">
        <v>400</v>
      </c>
    </row>
    <row r="7" spans="1:11" ht="15" customHeight="1">
      <c r="A7" s="392"/>
      <c r="B7" s="28">
        <v>1</v>
      </c>
      <c r="C7" s="28">
        <v>1</v>
      </c>
      <c r="D7" s="28"/>
      <c r="E7" s="28">
        <v>1</v>
      </c>
      <c r="F7" s="28"/>
      <c r="G7" s="28">
        <v>1991</v>
      </c>
      <c r="H7" s="68">
        <v>40544</v>
      </c>
      <c r="I7" s="211">
        <v>40663</v>
      </c>
      <c r="J7" s="319">
        <v>2.1</v>
      </c>
      <c r="K7" s="297">
        <v>1400</v>
      </c>
    </row>
    <row r="8" spans="1:11" ht="15" customHeight="1">
      <c r="A8" s="213" t="s">
        <v>1</v>
      </c>
      <c r="B8" s="183">
        <f>SUM(B5:B7)</f>
        <v>3</v>
      </c>
      <c r="C8" s="183">
        <v>3</v>
      </c>
      <c r="D8" s="183"/>
      <c r="E8" s="183">
        <v>3</v>
      </c>
      <c r="F8" s="183"/>
      <c r="G8" s="183"/>
      <c r="H8" s="421"/>
      <c r="I8" s="421"/>
      <c r="J8" s="320"/>
      <c r="K8" s="298">
        <f>SUM(K5:K7)</f>
        <v>2244</v>
      </c>
    </row>
    <row r="9" spans="1:116" s="204" customFormat="1" ht="15" customHeight="1">
      <c r="A9" s="215" t="s">
        <v>18</v>
      </c>
      <c r="B9" s="62"/>
      <c r="C9" s="62"/>
      <c r="D9" s="62"/>
      <c r="E9" s="62"/>
      <c r="F9" s="62"/>
      <c r="G9" s="59"/>
      <c r="H9" s="64"/>
      <c r="I9" s="64"/>
      <c r="J9" s="351"/>
      <c r="K9" s="296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</row>
    <row r="10" spans="1:11" ht="15" customHeight="1">
      <c r="A10" s="392"/>
      <c r="B10" s="28">
        <v>1</v>
      </c>
      <c r="C10" s="28"/>
      <c r="D10" s="28">
        <v>1</v>
      </c>
      <c r="E10" s="28">
        <v>1</v>
      </c>
      <c r="F10" s="28"/>
      <c r="G10" s="28">
        <v>1990</v>
      </c>
      <c r="H10" s="68">
        <v>40544</v>
      </c>
      <c r="I10" s="68">
        <v>40908</v>
      </c>
      <c r="J10" s="319">
        <v>2.1</v>
      </c>
      <c r="K10" s="297">
        <v>1102</v>
      </c>
    </row>
    <row r="11" spans="1:11" ht="15" customHeight="1">
      <c r="A11" s="392"/>
      <c r="B11" s="28">
        <v>1</v>
      </c>
      <c r="C11" s="28"/>
      <c r="D11" s="28">
        <v>1</v>
      </c>
      <c r="E11" s="28">
        <v>1</v>
      </c>
      <c r="F11" s="28"/>
      <c r="G11" s="28">
        <v>1976</v>
      </c>
      <c r="H11" s="68">
        <v>40544</v>
      </c>
      <c r="I11" s="211">
        <v>40816</v>
      </c>
      <c r="J11" s="319">
        <v>2.1</v>
      </c>
      <c r="K11" s="297">
        <v>605</v>
      </c>
    </row>
    <row r="12" spans="1:11" ht="15" customHeight="1">
      <c r="A12" s="392"/>
      <c r="B12" s="28">
        <v>1</v>
      </c>
      <c r="C12" s="28"/>
      <c r="D12" s="28">
        <v>1</v>
      </c>
      <c r="E12" s="28">
        <v>1</v>
      </c>
      <c r="F12" s="28"/>
      <c r="G12" s="28">
        <v>1992</v>
      </c>
      <c r="H12" s="68"/>
      <c r="I12" s="68"/>
      <c r="J12" s="319"/>
      <c r="K12" s="297">
        <v>57</v>
      </c>
    </row>
    <row r="13" spans="1:11" ht="15" customHeight="1">
      <c r="A13" s="392"/>
      <c r="B13" s="28">
        <v>1</v>
      </c>
      <c r="C13" s="28"/>
      <c r="D13" s="28">
        <v>1</v>
      </c>
      <c r="E13" s="28">
        <v>1</v>
      </c>
      <c r="F13" s="28"/>
      <c r="G13" s="28">
        <v>1991</v>
      </c>
      <c r="H13" s="68">
        <v>40749</v>
      </c>
      <c r="I13" s="211">
        <v>40847</v>
      </c>
      <c r="J13" s="319">
        <v>2.1</v>
      </c>
      <c r="K13" s="297">
        <v>654</v>
      </c>
    </row>
    <row r="14" spans="1:11" ht="15" customHeight="1">
      <c r="A14" s="392"/>
      <c r="B14" s="28">
        <v>1</v>
      </c>
      <c r="C14" s="28">
        <v>1</v>
      </c>
      <c r="D14" s="28"/>
      <c r="E14" s="28">
        <v>1</v>
      </c>
      <c r="F14" s="28"/>
      <c r="G14" s="28">
        <v>1983</v>
      </c>
      <c r="H14" s="68">
        <v>40544</v>
      </c>
      <c r="I14" s="68">
        <v>40908</v>
      </c>
      <c r="J14" s="319">
        <v>2.1</v>
      </c>
      <c r="K14" s="297">
        <v>3617</v>
      </c>
    </row>
    <row r="15" spans="1:11" ht="15" customHeight="1">
      <c r="A15" s="392"/>
      <c r="B15" s="28">
        <v>1</v>
      </c>
      <c r="C15" s="28">
        <v>1</v>
      </c>
      <c r="D15" s="28"/>
      <c r="E15" s="28">
        <v>1</v>
      </c>
      <c r="F15" s="28"/>
      <c r="G15" s="28">
        <v>1970</v>
      </c>
      <c r="H15" s="68">
        <v>40544</v>
      </c>
      <c r="I15" s="68">
        <v>40908</v>
      </c>
      <c r="J15" s="319">
        <v>2.1</v>
      </c>
      <c r="K15" s="297">
        <v>1727</v>
      </c>
    </row>
    <row r="16" spans="1:11" ht="15" customHeight="1">
      <c r="A16" s="392"/>
      <c r="B16" s="28">
        <v>1</v>
      </c>
      <c r="C16" s="28">
        <v>1</v>
      </c>
      <c r="D16" s="28"/>
      <c r="E16" s="28">
        <v>1</v>
      </c>
      <c r="F16" s="28"/>
      <c r="G16" s="28">
        <v>1984</v>
      </c>
      <c r="H16" s="68">
        <v>40544</v>
      </c>
      <c r="I16" s="68">
        <v>40908</v>
      </c>
      <c r="J16" s="319">
        <v>2.1</v>
      </c>
      <c r="K16" s="297">
        <v>3937</v>
      </c>
    </row>
    <row r="17" spans="1:11" ht="15" customHeight="1">
      <c r="A17" s="392"/>
      <c r="B17" s="28">
        <v>1</v>
      </c>
      <c r="C17" s="28">
        <v>1</v>
      </c>
      <c r="D17" s="28"/>
      <c r="E17" s="28">
        <v>1</v>
      </c>
      <c r="F17" s="28"/>
      <c r="G17" s="28">
        <v>1961</v>
      </c>
      <c r="H17" s="68">
        <v>40544</v>
      </c>
      <c r="I17" s="68">
        <v>40908</v>
      </c>
      <c r="J17" s="319">
        <v>2.1</v>
      </c>
      <c r="K17" s="297">
        <v>2931</v>
      </c>
    </row>
    <row r="18" spans="1:11" ht="15" customHeight="1">
      <c r="A18" s="392"/>
      <c r="B18" s="28">
        <v>1</v>
      </c>
      <c r="C18" s="28"/>
      <c r="D18" s="28">
        <v>1</v>
      </c>
      <c r="E18" s="28">
        <v>1</v>
      </c>
      <c r="F18" s="28"/>
      <c r="G18" s="28">
        <v>1962</v>
      </c>
      <c r="H18" s="68">
        <v>40544</v>
      </c>
      <c r="I18" s="68">
        <v>40908</v>
      </c>
      <c r="J18" s="319">
        <v>1</v>
      </c>
      <c r="K18" s="299">
        <v>1378</v>
      </c>
    </row>
    <row r="19" spans="1:11" ht="15" customHeight="1">
      <c r="A19" s="392"/>
      <c r="B19" s="28">
        <v>1</v>
      </c>
      <c r="C19" s="28"/>
      <c r="D19" s="28">
        <v>1</v>
      </c>
      <c r="E19" s="28"/>
      <c r="F19" s="28">
        <v>1</v>
      </c>
      <c r="G19" s="28">
        <v>1948</v>
      </c>
      <c r="H19" s="68">
        <v>40544</v>
      </c>
      <c r="I19" s="68">
        <v>40908</v>
      </c>
      <c r="J19" s="319">
        <v>2.1</v>
      </c>
      <c r="K19" s="297">
        <v>572</v>
      </c>
    </row>
    <row r="20" spans="1:11" ht="15" customHeight="1">
      <c r="A20" s="392"/>
      <c r="B20" s="28">
        <v>1</v>
      </c>
      <c r="C20" s="28">
        <v>1</v>
      </c>
      <c r="D20" s="28"/>
      <c r="E20" s="28">
        <v>1</v>
      </c>
      <c r="F20" s="28"/>
      <c r="G20" s="28">
        <v>1990</v>
      </c>
      <c r="H20" s="68">
        <v>40634</v>
      </c>
      <c r="I20" s="68">
        <v>40908</v>
      </c>
      <c r="J20" s="319">
        <v>2.1</v>
      </c>
      <c r="K20" s="297">
        <v>1272</v>
      </c>
    </row>
    <row r="21" spans="1:11" ht="15" customHeight="1">
      <c r="A21" s="392"/>
      <c r="B21" s="28">
        <v>1</v>
      </c>
      <c r="C21" s="28"/>
      <c r="D21" s="28">
        <v>1</v>
      </c>
      <c r="E21" s="28">
        <v>1</v>
      </c>
      <c r="F21" s="28"/>
      <c r="G21" s="28">
        <v>1990</v>
      </c>
      <c r="H21" s="68">
        <v>40544</v>
      </c>
      <c r="I21" s="68">
        <v>40908</v>
      </c>
      <c r="J21" s="319">
        <v>2.1</v>
      </c>
      <c r="K21" s="297">
        <v>1721</v>
      </c>
    </row>
    <row r="22" spans="1:11" ht="15" customHeight="1">
      <c r="A22" s="213" t="s">
        <v>62</v>
      </c>
      <c r="B22" s="183">
        <f>SUM(B10:B21)</f>
        <v>12</v>
      </c>
      <c r="C22" s="183">
        <f>SUM(C10:C21)</f>
        <v>5</v>
      </c>
      <c r="D22" s="183">
        <f>SUM(D11:D21)</f>
        <v>6</v>
      </c>
      <c r="E22" s="183">
        <f>SUM(E10:E21)</f>
        <v>11</v>
      </c>
      <c r="F22" s="183">
        <v>1</v>
      </c>
      <c r="G22" s="183"/>
      <c r="H22" s="219"/>
      <c r="I22" s="219"/>
      <c r="J22" s="320"/>
      <c r="K22" s="298">
        <f>SUM(K10:K21)</f>
        <v>19573</v>
      </c>
    </row>
    <row r="23" spans="1:11" ht="15" customHeight="1">
      <c r="A23" s="215" t="s">
        <v>8</v>
      </c>
      <c r="B23" s="75"/>
      <c r="C23" s="75"/>
      <c r="D23" s="75"/>
      <c r="E23" s="75"/>
      <c r="F23" s="75"/>
      <c r="G23" s="75"/>
      <c r="H23" s="216"/>
      <c r="I23" s="216"/>
      <c r="J23" s="352"/>
      <c r="K23" s="300"/>
    </row>
    <row r="24" spans="1:11" ht="15" customHeight="1">
      <c r="A24" s="392"/>
      <c r="B24" s="28">
        <v>1</v>
      </c>
      <c r="C24" s="28">
        <v>1</v>
      </c>
      <c r="D24" s="28"/>
      <c r="E24" s="28">
        <v>1</v>
      </c>
      <c r="F24" s="28"/>
      <c r="G24" s="28">
        <v>1967</v>
      </c>
      <c r="H24" s="68">
        <v>40544</v>
      </c>
      <c r="I24" s="68">
        <v>40908</v>
      </c>
      <c r="J24" s="319">
        <v>1</v>
      </c>
      <c r="K24" s="297">
        <v>574</v>
      </c>
    </row>
    <row r="25" spans="1:11" ht="15" customHeight="1">
      <c r="A25" s="213" t="s">
        <v>45</v>
      </c>
      <c r="B25" s="183">
        <v>1</v>
      </c>
      <c r="C25" s="183">
        <v>1</v>
      </c>
      <c r="D25" s="183"/>
      <c r="E25" s="183">
        <v>1</v>
      </c>
      <c r="F25" s="183"/>
      <c r="G25" s="183"/>
      <c r="H25" s="421"/>
      <c r="I25" s="421"/>
      <c r="J25" s="320"/>
      <c r="K25" s="298">
        <f>SUM(K24)</f>
        <v>574</v>
      </c>
    </row>
    <row r="26" spans="1:11" ht="15" customHeight="1">
      <c r="A26" s="215" t="s">
        <v>9</v>
      </c>
      <c r="B26" s="75"/>
      <c r="C26" s="75"/>
      <c r="D26" s="75"/>
      <c r="E26" s="75"/>
      <c r="F26" s="75"/>
      <c r="G26" s="75"/>
      <c r="H26" s="216"/>
      <c r="I26" s="216"/>
      <c r="J26" s="352"/>
      <c r="K26" s="300"/>
    </row>
    <row r="27" spans="1:11" ht="15" customHeight="1">
      <c r="A27" s="392"/>
      <c r="B27" s="28">
        <v>1</v>
      </c>
      <c r="C27" s="28">
        <v>1</v>
      </c>
      <c r="D27" s="28"/>
      <c r="E27" s="28">
        <v>1</v>
      </c>
      <c r="F27" s="28"/>
      <c r="G27" s="28">
        <v>1992</v>
      </c>
      <c r="H27" s="68">
        <v>40848</v>
      </c>
      <c r="I27" s="68">
        <v>40908</v>
      </c>
      <c r="J27" s="319">
        <v>2.1</v>
      </c>
      <c r="K27" s="297">
        <v>322</v>
      </c>
    </row>
    <row r="28" spans="1:11" ht="15" customHeight="1">
      <c r="A28" s="392"/>
      <c r="B28" s="28">
        <v>1</v>
      </c>
      <c r="C28" s="28">
        <v>1</v>
      </c>
      <c r="D28" s="28"/>
      <c r="E28" s="28">
        <v>1</v>
      </c>
      <c r="F28" s="28"/>
      <c r="G28" s="28">
        <v>1991</v>
      </c>
      <c r="H28" s="68">
        <v>40848</v>
      </c>
      <c r="I28" s="68">
        <v>40908</v>
      </c>
      <c r="J28" s="319">
        <v>2.1</v>
      </c>
      <c r="K28" s="297">
        <v>310</v>
      </c>
    </row>
    <row r="29" spans="1:11" ht="15" customHeight="1">
      <c r="A29" s="392"/>
      <c r="B29" s="28">
        <v>1</v>
      </c>
      <c r="C29" s="28"/>
      <c r="D29" s="28">
        <v>1</v>
      </c>
      <c r="E29" s="28">
        <v>1</v>
      </c>
      <c r="F29" s="28"/>
      <c r="G29" s="28">
        <v>1976</v>
      </c>
      <c r="H29" s="68">
        <v>40544</v>
      </c>
      <c r="I29" s="68">
        <v>40908</v>
      </c>
      <c r="J29" s="319">
        <v>1</v>
      </c>
      <c r="K29" s="297">
        <v>1206</v>
      </c>
    </row>
    <row r="30" spans="1:11" ht="15" customHeight="1">
      <c r="A30" s="392"/>
      <c r="B30" s="28">
        <v>1</v>
      </c>
      <c r="C30" s="28">
        <v>1</v>
      </c>
      <c r="D30" s="28"/>
      <c r="E30" s="28">
        <v>1</v>
      </c>
      <c r="F30" s="28"/>
      <c r="G30" s="28">
        <v>1993</v>
      </c>
      <c r="H30" s="68">
        <v>40817</v>
      </c>
      <c r="I30" s="211">
        <v>40877</v>
      </c>
      <c r="J30" s="319">
        <v>2.1</v>
      </c>
      <c r="K30" s="297">
        <v>0</v>
      </c>
    </row>
    <row r="31" spans="1:11" ht="15" customHeight="1">
      <c r="A31" s="392"/>
      <c r="B31" s="28">
        <v>1</v>
      </c>
      <c r="C31" s="28"/>
      <c r="D31" s="28">
        <v>1</v>
      </c>
      <c r="E31" s="28">
        <v>1</v>
      </c>
      <c r="F31" s="28"/>
      <c r="G31" s="28">
        <v>1990</v>
      </c>
      <c r="H31" s="68">
        <v>40544</v>
      </c>
      <c r="I31" s="68">
        <v>40908</v>
      </c>
      <c r="J31" s="319">
        <v>2.1</v>
      </c>
      <c r="K31" s="297">
        <v>1704</v>
      </c>
    </row>
    <row r="32" spans="1:11" ht="15" customHeight="1">
      <c r="A32" s="392"/>
      <c r="B32" s="28">
        <v>1</v>
      </c>
      <c r="C32" s="28">
        <v>1</v>
      </c>
      <c r="D32" s="28"/>
      <c r="E32" s="28">
        <v>1</v>
      </c>
      <c r="F32" s="28"/>
      <c r="G32" s="28">
        <v>1991</v>
      </c>
      <c r="H32" s="68">
        <v>40725</v>
      </c>
      <c r="I32" s="211">
        <v>40755</v>
      </c>
      <c r="J32" s="319">
        <v>2.1</v>
      </c>
      <c r="K32" s="299">
        <v>84</v>
      </c>
    </row>
    <row r="33" spans="1:11" ht="15" customHeight="1">
      <c r="A33" s="213" t="s">
        <v>4</v>
      </c>
      <c r="B33" s="206">
        <f>SUM(B27:B32)</f>
        <v>6</v>
      </c>
      <c r="C33" s="206">
        <f>SUM(C27:C32)</f>
        <v>4</v>
      </c>
      <c r="D33" s="206">
        <f>SUM(D27:D32)</f>
        <v>2</v>
      </c>
      <c r="E33" s="206">
        <v>6</v>
      </c>
      <c r="F33" s="206"/>
      <c r="G33" s="206"/>
      <c r="H33" s="421"/>
      <c r="I33" s="421"/>
      <c r="J33" s="320"/>
      <c r="K33" s="298">
        <f>SUM(K27:K32)</f>
        <v>3626</v>
      </c>
    </row>
    <row r="34" spans="1:11" ht="15" customHeight="1">
      <c r="A34" s="215" t="s">
        <v>10</v>
      </c>
      <c r="B34" s="209"/>
      <c r="C34" s="62"/>
      <c r="D34" s="62"/>
      <c r="E34" s="62"/>
      <c r="F34" s="62"/>
      <c r="G34" s="62"/>
      <c r="H34" s="62"/>
      <c r="I34" s="62"/>
      <c r="J34" s="353"/>
      <c r="K34" s="301"/>
    </row>
    <row r="35" spans="1:11" ht="15" customHeight="1">
      <c r="A35" s="392"/>
      <c r="B35" s="28">
        <v>1</v>
      </c>
      <c r="C35" s="28"/>
      <c r="D35" s="28">
        <v>1</v>
      </c>
      <c r="E35" s="28"/>
      <c r="F35" s="28">
        <v>1</v>
      </c>
      <c r="G35" s="28">
        <v>1992</v>
      </c>
      <c r="H35" s="68">
        <v>40744</v>
      </c>
      <c r="I35" s="68">
        <v>40908</v>
      </c>
      <c r="J35" s="319">
        <v>2.1</v>
      </c>
      <c r="K35" s="297">
        <v>756</v>
      </c>
    </row>
    <row r="36" spans="1:11" ht="15" customHeight="1">
      <c r="A36" s="392"/>
      <c r="B36" s="28">
        <v>1</v>
      </c>
      <c r="C36" s="28">
        <v>1</v>
      </c>
      <c r="D36" s="28"/>
      <c r="E36" s="28">
        <v>1</v>
      </c>
      <c r="F36" s="28"/>
      <c r="G36" s="28">
        <v>1967</v>
      </c>
      <c r="H36" s="68">
        <v>40544</v>
      </c>
      <c r="I36" s="68">
        <v>40908</v>
      </c>
      <c r="J36" s="319">
        <v>2.1</v>
      </c>
      <c r="K36" s="297">
        <v>1549</v>
      </c>
    </row>
    <row r="37" spans="1:11" ht="15" customHeight="1">
      <c r="A37" s="392"/>
      <c r="B37" s="28">
        <v>1</v>
      </c>
      <c r="C37" s="28"/>
      <c r="D37" s="28">
        <v>1</v>
      </c>
      <c r="E37" s="28">
        <v>1</v>
      </c>
      <c r="F37" s="28"/>
      <c r="G37" s="28">
        <v>1974</v>
      </c>
      <c r="H37" s="68">
        <v>40544</v>
      </c>
      <c r="I37" s="68">
        <v>40908</v>
      </c>
      <c r="J37" s="319">
        <v>1</v>
      </c>
      <c r="K37" s="297">
        <v>1607</v>
      </c>
    </row>
    <row r="38" spans="1:11" ht="15" customHeight="1">
      <c r="A38" s="213" t="s">
        <v>47</v>
      </c>
      <c r="B38" s="183">
        <f>SUM(B35:B37)</f>
        <v>3</v>
      </c>
      <c r="C38" s="183">
        <v>1</v>
      </c>
      <c r="D38" s="183">
        <v>2</v>
      </c>
      <c r="E38" s="183">
        <v>2</v>
      </c>
      <c r="F38" s="183">
        <v>1</v>
      </c>
      <c r="G38" s="183"/>
      <c r="H38" s="421"/>
      <c r="I38" s="421"/>
      <c r="J38" s="320"/>
      <c r="K38" s="298">
        <f>SUM(K35:K37)</f>
        <v>3912</v>
      </c>
    </row>
    <row r="39" spans="1:11" ht="15" customHeight="1">
      <c r="A39" s="215" t="s">
        <v>11</v>
      </c>
      <c r="B39" s="59"/>
      <c r="C39" s="59"/>
      <c r="D39" s="59"/>
      <c r="E39" s="59"/>
      <c r="F39" s="59"/>
      <c r="G39" s="59"/>
      <c r="H39" s="209"/>
      <c r="I39" s="209"/>
      <c r="J39" s="351"/>
      <c r="K39" s="296"/>
    </row>
    <row r="40" spans="1:11" ht="15" customHeight="1">
      <c r="A40" s="392"/>
      <c r="B40" s="17">
        <v>1</v>
      </c>
      <c r="C40" s="17">
        <v>1</v>
      </c>
      <c r="D40" s="17"/>
      <c r="E40" s="17">
        <v>1</v>
      </c>
      <c r="F40" s="17"/>
      <c r="G40" s="17">
        <v>1992</v>
      </c>
      <c r="H40" s="68">
        <v>40756</v>
      </c>
      <c r="I40" s="211">
        <v>40816</v>
      </c>
      <c r="J40" s="319">
        <v>2.1</v>
      </c>
      <c r="K40" s="297">
        <v>168</v>
      </c>
    </row>
    <row r="41" spans="1:11" ht="15" customHeight="1">
      <c r="A41" s="392"/>
      <c r="B41" s="28">
        <v>1</v>
      </c>
      <c r="C41" s="28">
        <v>1</v>
      </c>
      <c r="D41" s="28"/>
      <c r="E41" s="28"/>
      <c r="F41" s="28">
        <v>1</v>
      </c>
      <c r="G41" s="28">
        <v>1970</v>
      </c>
      <c r="H41" s="68">
        <v>40544</v>
      </c>
      <c r="I41" s="211">
        <v>40451</v>
      </c>
      <c r="J41" s="319">
        <v>3.1</v>
      </c>
      <c r="K41" s="297">
        <v>2250</v>
      </c>
    </row>
    <row r="42" spans="1:11" ht="15" customHeight="1">
      <c r="A42" s="392"/>
      <c r="B42" s="28">
        <v>1</v>
      </c>
      <c r="C42" s="28">
        <v>1</v>
      </c>
      <c r="D42" s="28"/>
      <c r="E42" s="28">
        <v>1</v>
      </c>
      <c r="F42" s="28"/>
      <c r="G42" s="28">
        <v>1984</v>
      </c>
      <c r="H42" s="68">
        <v>40544</v>
      </c>
      <c r="I42" s="68">
        <v>40908</v>
      </c>
      <c r="J42" s="319">
        <v>2.1</v>
      </c>
      <c r="K42" s="297">
        <v>1500</v>
      </c>
    </row>
    <row r="43" spans="1:11" ht="15" customHeight="1">
      <c r="A43" s="392"/>
      <c r="B43" s="17">
        <v>1</v>
      </c>
      <c r="C43" s="17">
        <v>1</v>
      </c>
      <c r="D43" s="17"/>
      <c r="E43" s="17">
        <v>1</v>
      </c>
      <c r="F43" s="17"/>
      <c r="G43" s="17">
        <v>1981</v>
      </c>
      <c r="H43" s="68">
        <v>40695</v>
      </c>
      <c r="I43" s="211">
        <v>40786</v>
      </c>
      <c r="J43" s="319">
        <v>2.1</v>
      </c>
      <c r="K43" s="297">
        <v>284</v>
      </c>
    </row>
    <row r="44" spans="1:11" ht="15" customHeight="1">
      <c r="A44" s="213" t="s">
        <v>5</v>
      </c>
      <c r="B44" s="183">
        <f>SUM(B40:B43)</f>
        <v>4</v>
      </c>
      <c r="C44" s="183">
        <v>4</v>
      </c>
      <c r="D44" s="183"/>
      <c r="E44" s="183">
        <v>3</v>
      </c>
      <c r="F44" s="183">
        <v>1</v>
      </c>
      <c r="G44" s="183"/>
      <c r="H44" s="421"/>
      <c r="I44" s="421"/>
      <c r="J44" s="320"/>
      <c r="K44" s="298">
        <f>SUM(K40:K43)</f>
        <v>4202</v>
      </c>
    </row>
    <row r="45" spans="1:45" s="204" customFormat="1" ht="15" customHeight="1">
      <c r="A45" s="215" t="s">
        <v>12</v>
      </c>
      <c r="B45" s="209"/>
      <c r="C45" s="62"/>
      <c r="D45" s="62"/>
      <c r="E45" s="62"/>
      <c r="F45" s="62"/>
      <c r="G45" s="62"/>
      <c r="H45" s="62"/>
      <c r="I45" s="62"/>
      <c r="J45" s="351"/>
      <c r="K45" s="296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</row>
    <row r="46" spans="1:11" ht="15" customHeight="1">
      <c r="A46" s="393"/>
      <c r="B46" s="28">
        <v>1</v>
      </c>
      <c r="C46" s="28"/>
      <c r="D46" s="28">
        <v>1</v>
      </c>
      <c r="E46" s="28">
        <v>1</v>
      </c>
      <c r="F46" s="28"/>
      <c r="G46" s="28">
        <v>1971</v>
      </c>
      <c r="H46" s="68">
        <v>40544</v>
      </c>
      <c r="I46" s="68">
        <v>40908</v>
      </c>
      <c r="J46" s="319">
        <v>3.1</v>
      </c>
      <c r="K46" s="297">
        <v>4918</v>
      </c>
    </row>
    <row r="47" spans="1:11" ht="15" customHeight="1">
      <c r="A47" s="393"/>
      <c r="B47" s="28">
        <v>1</v>
      </c>
      <c r="C47" s="28">
        <v>1</v>
      </c>
      <c r="D47" s="28"/>
      <c r="E47" s="28">
        <v>1</v>
      </c>
      <c r="F47" s="28"/>
      <c r="G47" s="28">
        <v>1961</v>
      </c>
      <c r="H47" s="68">
        <v>40544</v>
      </c>
      <c r="I47" s="68">
        <v>40908</v>
      </c>
      <c r="J47" s="319">
        <v>1</v>
      </c>
      <c r="K47" s="297">
        <v>1541</v>
      </c>
    </row>
    <row r="48" spans="1:11" ht="15" customHeight="1">
      <c r="A48" s="393"/>
      <c r="B48" s="28">
        <v>1</v>
      </c>
      <c r="C48" s="28"/>
      <c r="D48" s="28">
        <v>1</v>
      </c>
      <c r="E48" s="28">
        <v>1</v>
      </c>
      <c r="F48" s="28"/>
      <c r="G48" s="28">
        <v>1962</v>
      </c>
      <c r="H48" s="68">
        <v>40544</v>
      </c>
      <c r="I48" s="68">
        <v>40908</v>
      </c>
      <c r="J48" s="319">
        <v>1</v>
      </c>
      <c r="K48" s="297">
        <v>1254</v>
      </c>
    </row>
    <row r="49" spans="1:11" ht="15" customHeight="1">
      <c r="A49" s="393"/>
      <c r="B49" s="28">
        <v>1</v>
      </c>
      <c r="C49" s="28">
        <v>1</v>
      </c>
      <c r="D49" s="28"/>
      <c r="E49" s="28">
        <v>1</v>
      </c>
      <c r="F49" s="28"/>
      <c r="G49" s="28">
        <v>1980</v>
      </c>
      <c r="H49" s="68">
        <v>40544</v>
      </c>
      <c r="I49" s="68">
        <v>40908</v>
      </c>
      <c r="J49" s="319">
        <v>1</v>
      </c>
      <c r="K49" s="297">
        <v>2262</v>
      </c>
    </row>
    <row r="50" spans="1:11" ht="15" customHeight="1">
      <c r="A50" s="393"/>
      <c r="B50" s="28">
        <v>1</v>
      </c>
      <c r="C50" s="28"/>
      <c r="D50" s="28">
        <v>1</v>
      </c>
      <c r="E50" s="28">
        <v>1</v>
      </c>
      <c r="F50" s="28"/>
      <c r="G50" s="28">
        <v>1969</v>
      </c>
      <c r="H50" s="68">
        <v>40544</v>
      </c>
      <c r="I50" s="68">
        <v>40908</v>
      </c>
      <c r="J50" s="319">
        <v>1</v>
      </c>
      <c r="K50" s="297">
        <v>1883</v>
      </c>
    </row>
    <row r="51" spans="1:11" ht="15" customHeight="1">
      <c r="A51" s="213" t="s">
        <v>23</v>
      </c>
      <c r="B51" s="183">
        <f>SUM(B46:B50)</f>
        <v>5</v>
      </c>
      <c r="C51" s="183">
        <v>2</v>
      </c>
      <c r="D51" s="183">
        <v>3</v>
      </c>
      <c r="E51" s="183">
        <v>5</v>
      </c>
      <c r="F51" s="183"/>
      <c r="G51" s="183"/>
      <c r="H51" s="219"/>
      <c r="I51" s="219"/>
      <c r="J51" s="320"/>
      <c r="K51" s="298">
        <f>SUM(K46:K50)</f>
        <v>11858</v>
      </c>
    </row>
    <row r="52" spans="1:11" ht="15" customHeight="1">
      <c r="A52" s="215" t="s">
        <v>19</v>
      </c>
      <c r="B52" s="75"/>
      <c r="C52" s="75"/>
      <c r="D52" s="75"/>
      <c r="E52" s="75"/>
      <c r="F52" s="75"/>
      <c r="G52" s="75"/>
      <c r="H52" s="216"/>
      <c r="I52" s="216"/>
      <c r="J52" s="352"/>
      <c r="K52" s="300"/>
    </row>
    <row r="53" spans="1:11" ht="15" customHeight="1">
      <c r="A53" s="392"/>
      <c r="B53" s="28">
        <v>1</v>
      </c>
      <c r="C53" s="28">
        <v>1</v>
      </c>
      <c r="D53" s="28"/>
      <c r="E53" s="28">
        <v>1</v>
      </c>
      <c r="F53" s="28"/>
      <c r="G53" s="28">
        <v>1979</v>
      </c>
      <c r="H53" s="68">
        <v>40544</v>
      </c>
      <c r="I53" s="68">
        <v>40908</v>
      </c>
      <c r="J53" s="319">
        <v>5.62</v>
      </c>
      <c r="K53" s="297">
        <v>10048</v>
      </c>
    </row>
    <row r="54" spans="1:11" ht="15" customHeight="1">
      <c r="A54" s="213" t="s">
        <v>39</v>
      </c>
      <c r="B54" s="183">
        <v>1</v>
      </c>
      <c r="C54" s="183">
        <v>1</v>
      </c>
      <c r="D54" s="183"/>
      <c r="E54" s="183">
        <v>1</v>
      </c>
      <c r="F54" s="183"/>
      <c r="G54" s="183"/>
      <c r="H54" s="421"/>
      <c r="I54" s="421"/>
      <c r="J54" s="320"/>
      <c r="K54" s="298">
        <f>SUM(K53)</f>
        <v>10048</v>
      </c>
    </row>
    <row r="55" spans="1:11" ht="15" customHeight="1">
      <c r="A55" s="215" t="s">
        <v>13</v>
      </c>
      <c r="B55" s="75"/>
      <c r="C55" s="75"/>
      <c r="D55" s="75"/>
      <c r="E55" s="75"/>
      <c r="F55" s="75"/>
      <c r="G55" s="218"/>
      <c r="H55" s="217"/>
      <c r="I55" s="217"/>
      <c r="J55" s="352"/>
      <c r="K55" s="302"/>
    </row>
    <row r="56" spans="1:11" ht="15" customHeight="1">
      <c r="A56" s="392"/>
      <c r="B56" s="28">
        <v>1</v>
      </c>
      <c r="C56" s="28">
        <v>1</v>
      </c>
      <c r="D56" s="28"/>
      <c r="E56" s="28">
        <v>1</v>
      </c>
      <c r="F56" s="28"/>
      <c r="G56" s="28">
        <v>1989</v>
      </c>
      <c r="H56" s="68">
        <v>40299</v>
      </c>
      <c r="I56" s="211">
        <v>40574</v>
      </c>
      <c r="J56" s="354">
        <v>2.1</v>
      </c>
      <c r="K56" s="297">
        <v>302</v>
      </c>
    </row>
    <row r="57" spans="1:11" ht="15" customHeight="1">
      <c r="A57" s="392"/>
      <c r="B57" s="28">
        <v>1</v>
      </c>
      <c r="C57" s="28"/>
      <c r="D57" s="28">
        <v>1</v>
      </c>
      <c r="E57" s="28">
        <v>1</v>
      </c>
      <c r="F57" s="28"/>
      <c r="G57" s="17">
        <v>1986</v>
      </c>
      <c r="H57" s="211">
        <v>40848</v>
      </c>
      <c r="I57" s="68">
        <v>40908</v>
      </c>
      <c r="J57" s="354">
        <v>2.1</v>
      </c>
      <c r="K57" s="297">
        <v>3098</v>
      </c>
    </row>
    <row r="58" spans="1:11" ht="15" customHeight="1">
      <c r="A58" s="392"/>
      <c r="B58" s="28">
        <v>1</v>
      </c>
      <c r="C58" s="28"/>
      <c r="D58" s="28">
        <v>1</v>
      </c>
      <c r="E58" s="28">
        <v>1</v>
      </c>
      <c r="F58" s="28"/>
      <c r="G58" s="28">
        <v>1967</v>
      </c>
      <c r="H58" s="68">
        <v>40544</v>
      </c>
      <c r="I58" s="68">
        <v>40908</v>
      </c>
      <c r="J58" s="354">
        <v>1</v>
      </c>
      <c r="K58" s="297">
        <v>1822</v>
      </c>
    </row>
    <row r="59" spans="1:11" ht="15" customHeight="1">
      <c r="A59" s="392"/>
      <c r="B59" s="28">
        <v>1</v>
      </c>
      <c r="C59" s="28"/>
      <c r="D59" s="28">
        <v>1</v>
      </c>
      <c r="E59" s="28">
        <v>1</v>
      </c>
      <c r="F59" s="28"/>
      <c r="G59" s="28">
        <v>1992</v>
      </c>
      <c r="H59" s="68">
        <v>40544</v>
      </c>
      <c r="I59" s="68">
        <v>40908</v>
      </c>
      <c r="J59" s="354">
        <v>2.1</v>
      </c>
      <c r="K59" s="297">
        <v>1934</v>
      </c>
    </row>
    <row r="60" spans="1:11" ht="15" customHeight="1">
      <c r="A60" s="392"/>
      <c r="B60" s="28">
        <v>1</v>
      </c>
      <c r="C60" s="28"/>
      <c r="D60" s="28">
        <v>1</v>
      </c>
      <c r="E60" s="28">
        <v>1</v>
      </c>
      <c r="F60" s="28"/>
      <c r="G60" s="28">
        <v>1989</v>
      </c>
      <c r="H60" s="68">
        <v>40544</v>
      </c>
      <c r="I60" s="68">
        <v>40908</v>
      </c>
      <c r="J60" s="354">
        <v>2.1</v>
      </c>
      <c r="K60" s="297">
        <v>3199</v>
      </c>
    </row>
    <row r="61" spans="1:11" ht="15" customHeight="1">
      <c r="A61" s="392"/>
      <c r="B61" s="28">
        <v>1</v>
      </c>
      <c r="C61" s="28"/>
      <c r="D61" s="28">
        <v>1</v>
      </c>
      <c r="E61" s="28">
        <v>1</v>
      </c>
      <c r="F61" s="28"/>
      <c r="G61" s="28">
        <v>1990</v>
      </c>
      <c r="H61" s="68">
        <v>40544</v>
      </c>
      <c r="I61" s="211">
        <v>40574</v>
      </c>
      <c r="J61" s="354">
        <v>2.1</v>
      </c>
      <c r="K61" s="297">
        <v>655</v>
      </c>
    </row>
    <row r="62" spans="1:11" ht="15" customHeight="1">
      <c r="A62" s="392"/>
      <c r="B62" s="28">
        <v>1</v>
      </c>
      <c r="C62" s="28"/>
      <c r="D62" s="28">
        <v>1</v>
      </c>
      <c r="E62" s="28">
        <v>1</v>
      </c>
      <c r="F62" s="28"/>
      <c r="G62" s="28">
        <v>1976</v>
      </c>
      <c r="H62" s="68">
        <v>40544</v>
      </c>
      <c r="I62" s="68">
        <v>40908</v>
      </c>
      <c r="J62" s="354">
        <v>1</v>
      </c>
      <c r="K62" s="297">
        <v>335</v>
      </c>
    </row>
    <row r="63" spans="1:11" ht="15" customHeight="1">
      <c r="A63" s="392"/>
      <c r="B63" s="28">
        <v>1</v>
      </c>
      <c r="C63" s="28"/>
      <c r="D63" s="28">
        <v>1</v>
      </c>
      <c r="E63" s="28">
        <v>1</v>
      </c>
      <c r="F63" s="28"/>
      <c r="G63" s="28">
        <v>1988</v>
      </c>
      <c r="H63" s="68">
        <v>40544</v>
      </c>
      <c r="I63" s="68">
        <v>40908</v>
      </c>
      <c r="J63" s="354">
        <v>2.1</v>
      </c>
      <c r="K63" s="297">
        <v>1575</v>
      </c>
    </row>
    <row r="64" spans="1:11" ht="15" customHeight="1">
      <c r="A64" s="392"/>
      <c r="B64" s="28">
        <v>1</v>
      </c>
      <c r="C64" s="28">
        <v>1</v>
      </c>
      <c r="D64" s="28"/>
      <c r="E64" s="28">
        <v>1</v>
      </c>
      <c r="F64" s="28"/>
      <c r="G64" s="28">
        <v>1991</v>
      </c>
      <c r="H64" s="68">
        <v>40695</v>
      </c>
      <c r="I64" s="68">
        <v>40908</v>
      </c>
      <c r="J64" s="354">
        <v>2.1</v>
      </c>
      <c r="K64" s="297">
        <v>756</v>
      </c>
    </row>
    <row r="65" spans="1:11" ht="15" customHeight="1">
      <c r="A65" s="392"/>
      <c r="B65" s="28">
        <v>1</v>
      </c>
      <c r="C65" s="28">
        <v>1</v>
      </c>
      <c r="D65" s="28"/>
      <c r="E65" s="28">
        <v>1</v>
      </c>
      <c r="F65" s="28"/>
      <c r="G65" s="28">
        <v>1990</v>
      </c>
      <c r="H65" s="68">
        <v>40544</v>
      </c>
      <c r="I65" s="68">
        <v>40543</v>
      </c>
      <c r="J65" s="354">
        <v>2.1</v>
      </c>
      <c r="K65" s="297">
        <v>2216</v>
      </c>
    </row>
    <row r="66" spans="1:11" ht="15" customHeight="1">
      <c r="A66" s="392"/>
      <c r="B66" s="28">
        <v>1</v>
      </c>
      <c r="C66" s="28">
        <v>1</v>
      </c>
      <c r="D66" s="28"/>
      <c r="E66" s="28">
        <v>1</v>
      </c>
      <c r="F66" s="28"/>
      <c r="G66" s="28">
        <v>1978</v>
      </c>
      <c r="H66" s="68">
        <v>40544</v>
      </c>
      <c r="I66" s="68">
        <v>40908</v>
      </c>
      <c r="J66" s="354">
        <v>2.1</v>
      </c>
      <c r="K66" s="297">
        <v>1118</v>
      </c>
    </row>
    <row r="67" spans="1:11" ht="15" customHeight="1">
      <c r="A67" s="392"/>
      <c r="B67" s="28">
        <v>1</v>
      </c>
      <c r="C67" s="70">
        <v>1</v>
      </c>
      <c r="D67" s="70"/>
      <c r="E67" s="28">
        <v>1</v>
      </c>
      <c r="F67" s="70"/>
      <c r="G67" s="17">
        <v>1991</v>
      </c>
      <c r="H67" s="68">
        <v>40544</v>
      </c>
      <c r="I67" s="68">
        <v>40908</v>
      </c>
      <c r="J67" s="354">
        <v>2.1</v>
      </c>
      <c r="K67" s="297">
        <v>3351</v>
      </c>
    </row>
    <row r="68" spans="1:11" ht="15" customHeight="1">
      <c r="A68" s="213" t="s">
        <v>25</v>
      </c>
      <c r="B68" s="206">
        <f>SUM(B56:B67)</f>
        <v>12</v>
      </c>
      <c r="C68" s="206">
        <f>SUM(C55:C67)</f>
        <v>5</v>
      </c>
      <c r="D68" s="206">
        <f>SUM(D55:D67)</f>
        <v>7</v>
      </c>
      <c r="E68" s="206">
        <f>SUM(E56:E67)</f>
        <v>12</v>
      </c>
      <c r="F68" s="206"/>
      <c r="G68" s="183"/>
      <c r="H68" s="206"/>
      <c r="I68" s="206"/>
      <c r="J68" s="320"/>
      <c r="K68" s="298">
        <f>SUM(K56:K67)</f>
        <v>20361</v>
      </c>
    </row>
    <row r="69" spans="1:11" ht="15" customHeight="1">
      <c r="A69" s="214" t="s">
        <v>63</v>
      </c>
      <c r="B69" s="206">
        <f>SUM(B8,B22,B25,B33,B38,B44,B51,B54,B68)</f>
        <v>47</v>
      </c>
      <c r="C69" s="206">
        <v>26</v>
      </c>
      <c r="D69" s="206">
        <f>SUM(D22,D33,D38,D51,D68)</f>
        <v>20</v>
      </c>
      <c r="E69" s="206">
        <v>44</v>
      </c>
      <c r="F69" s="206">
        <v>3</v>
      </c>
      <c r="G69" s="183"/>
      <c r="H69" s="206"/>
      <c r="I69" s="206"/>
      <c r="J69" s="320"/>
      <c r="K69" s="303">
        <f>K68+K22+K51+K38+K44+K24+K8+K53+K33</f>
        <v>76398</v>
      </c>
    </row>
  </sheetData>
  <sheetProtection selectLockedCells="1" selectUnlockedCells="1"/>
  <mergeCells count="8">
    <mergeCell ref="H54:I54"/>
    <mergeCell ref="A1:K1"/>
    <mergeCell ref="A2:K2"/>
    <mergeCell ref="H8:I8"/>
    <mergeCell ref="H33:I33"/>
    <mergeCell ref="H44:I44"/>
    <mergeCell ref="H38:I38"/>
    <mergeCell ref="H25:I25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65" r:id="rId1"/>
  <headerFooter alignWithMargins="0"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Z49"/>
  <sheetViews>
    <sheetView workbookViewId="0" topLeftCell="A1">
      <selection activeCell="K5" sqref="K5"/>
    </sheetView>
  </sheetViews>
  <sheetFormatPr defaultColWidth="9.140625" defaultRowHeight="12.75"/>
  <cols>
    <col min="1" max="1" width="36.28125" style="65" customWidth="1"/>
    <col min="2" max="2" width="11.421875" style="65" customWidth="1"/>
    <col min="3" max="3" width="7.421875" style="65" customWidth="1"/>
    <col min="4" max="4" width="7.8515625" style="65" customWidth="1"/>
    <col min="5" max="5" width="10.8515625" style="65" customWidth="1"/>
    <col min="6" max="6" width="10.7109375" style="203" customWidth="1"/>
    <col min="7" max="7" width="17.140625" style="203" customWidth="1"/>
    <col min="8" max="8" width="15.7109375" style="203" customWidth="1"/>
    <col min="9" max="9" width="17.7109375" style="203" customWidth="1"/>
    <col min="10" max="10" width="26.421875" style="380" customWidth="1"/>
    <col min="11" max="11" width="17.8515625" style="203" customWidth="1"/>
    <col min="12" max="16384" width="8.8515625" style="203" customWidth="1"/>
  </cols>
  <sheetData>
    <row r="1" spans="1:11" ht="30" customHeight="1">
      <c r="A1" s="426" t="s">
        <v>78</v>
      </c>
      <c r="B1" s="427"/>
      <c r="C1" s="427"/>
      <c r="D1" s="427"/>
      <c r="E1" s="427"/>
      <c r="F1" s="427"/>
      <c r="G1" s="427"/>
      <c r="H1" s="427"/>
      <c r="I1" s="427"/>
      <c r="J1" s="428"/>
      <c r="K1" s="370">
        <v>40071178</v>
      </c>
    </row>
    <row r="2" spans="1:52" ht="55.5" customHeight="1">
      <c r="A2" s="423" t="s">
        <v>144</v>
      </c>
      <c r="B2" s="423"/>
      <c r="C2" s="423"/>
      <c r="D2" s="423"/>
      <c r="E2" s="423"/>
      <c r="F2" s="423"/>
      <c r="G2" s="423"/>
      <c r="H2" s="423"/>
      <c r="I2" s="423"/>
      <c r="J2" s="424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</row>
    <row r="3" spans="1:52" ht="31.5" customHeight="1">
      <c r="A3" s="59" t="s">
        <v>96</v>
      </c>
      <c r="B3" s="62" t="s">
        <v>97</v>
      </c>
      <c r="C3" s="62" t="s">
        <v>14</v>
      </c>
      <c r="D3" s="62" t="s">
        <v>15</v>
      </c>
      <c r="E3" s="62" t="s">
        <v>84</v>
      </c>
      <c r="F3" s="62" t="s">
        <v>98</v>
      </c>
      <c r="G3" s="62" t="s">
        <v>85</v>
      </c>
      <c r="H3" s="425" t="s">
        <v>166</v>
      </c>
      <c r="I3" s="452"/>
      <c r="J3" s="61" t="s">
        <v>143</v>
      </c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</row>
    <row r="4" spans="1:10" ht="15" customHeight="1">
      <c r="A4" s="215" t="s">
        <v>18</v>
      </c>
      <c r="B4" s="224"/>
      <c r="C4" s="208"/>
      <c r="D4" s="224"/>
      <c r="E4" s="224"/>
      <c r="F4" s="224"/>
      <c r="G4" s="208"/>
      <c r="H4" s="208"/>
      <c r="I4" s="444"/>
      <c r="J4" s="305"/>
    </row>
    <row r="5" spans="1:10" ht="15" customHeight="1">
      <c r="A5" s="394"/>
      <c r="B5" s="223">
        <v>1</v>
      </c>
      <c r="C5" s="225">
        <v>1</v>
      </c>
      <c r="D5" s="223"/>
      <c r="E5" s="223">
        <v>1</v>
      </c>
      <c r="F5" s="223"/>
      <c r="G5" s="223">
        <v>1991</v>
      </c>
      <c r="H5" s="226">
        <v>40603</v>
      </c>
      <c r="I5" s="445">
        <v>40880</v>
      </c>
      <c r="J5" s="306">
        <v>1221</v>
      </c>
    </row>
    <row r="6" spans="1:10" ht="15" customHeight="1">
      <c r="A6" s="395"/>
      <c r="B6" s="223">
        <v>1</v>
      </c>
      <c r="C6" s="67"/>
      <c r="D6" s="67">
        <v>1</v>
      </c>
      <c r="E6" s="67">
        <v>1</v>
      </c>
      <c r="F6" s="67"/>
      <c r="G6" s="67">
        <v>1959</v>
      </c>
      <c r="H6" s="68">
        <v>40603</v>
      </c>
      <c r="I6" s="446">
        <v>40880</v>
      </c>
      <c r="J6" s="306">
        <v>500</v>
      </c>
    </row>
    <row r="7" spans="1:10" ht="15" customHeight="1">
      <c r="A7" s="395"/>
      <c r="B7" s="223">
        <v>1</v>
      </c>
      <c r="C7" s="67"/>
      <c r="D7" s="67">
        <v>1</v>
      </c>
      <c r="E7" s="67">
        <v>1</v>
      </c>
      <c r="F7" s="67"/>
      <c r="G7" s="67">
        <v>1967</v>
      </c>
      <c r="H7" s="68">
        <v>40603</v>
      </c>
      <c r="I7" s="446">
        <v>40880</v>
      </c>
      <c r="J7" s="306">
        <v>500</v>
      </c>
    </row>
    <row r="8" spans="1:10" ht="15" customHeight="1">
      <c r="A8" s="395"/>
      <c r="B8" s="223">
        <v>1</v>
      </c>
      <c r="C8" s="67">
        <v>1</v>
      </c>
      <c r="D8" s="67"/>
      <c r="E8" s="67">
        <v>1</v>
      </c>
      <c r="F8" s="67"/>
      <c r="G8" s="67">
        <v>1953</v>
      </c>
      <c r="H8" s="68">
        <v>40603</v>
      </c>
      <c r="I8" s="446">
        <v>40880</v>
      </c>
      <c r="J8" s="306">
        <v>2100</v>
      </c>
    </row>
    <row r="9" spans="1:10" ht="15" customHeight="1">
      <c r="A9" s="395"/>
      <c r="B9" s="223">
        <v>1</v>
      </c>
      <c r="C9" s="67"/>
      <c r="D9" s="67">
        <v>1</v>
      </c>
      <c r="E9" s="67">
        <v>1</v>
      </c>
      <c r="F9" s="67"/>
      <c r="G9" s="67">
        <v>1952</v>
      </c>
      <c r="H9" s="68">
        <v>40603</v>
      </c>
      <c r="I9" s="446">
        <v>40880</v>
      </c>
      <c r="J9" s="306">
        <v>407</v>
      </c>
    </row>
    <row r="10" spans="1:10" ht="15" customHeight="1">
      <c r="A10" s="395"/>
      <c r="B10" s="223">
        <v>1</v>
      </c>
      <c r="C10" s="67">
        <v>1</v>
      </c>
      <c r="D10" s="67"/>
      <c r="E10" s="67">
        <v>1</v>
      </c>
      <c r="F10" s="67"/>
      <c r="G10" s="67">
        <v>1952</v>
      </c>
      <c r="H10" s="68">
        <v>40603</v>
      </c>
      <c r="I10" s="446">
        <v>40880</v>
      </c>
      <c r="J10" s="306">
        <v>855</v>
      </c>
    </row>
    <row r="11" spans="1:10" ht="15" customHeight="1">
      <c r="A11" s="395"/>
      <c r="B11" s="223">
        <v>1</v>
      </c>
      <c r="C11" s="67">
        <v>1</v>
      </c>
      <c r="D11" s="67"/>
      <c r="E11" s="67">
        <v>1</v>
      </c>
      <c r="F11" s="67"/>
      <c r="G11" s="67">
        <v>1970</v>
      </c>
      <c r="H11" s="68">
        <v>40603</v>
      </c>
      <c r="I11" s="446">
        <v>40880</v>
      </c>
      <c r="J11" s="306">
        <v>500</v>
      </c>
    </row>
    <row r="12" spans="1:10" ht="15" customHeight="1">
      <c r="A12" s="395"/>
      <c r="B12" s="223">
        <v>1</v>
      </c>
      <c r="C12" s="67">
        <v>1</v>
      </c>
      <c r="D12" s="67"/>
      <c r="E12" s="67">
        <v>1</v>
      </c>
      <c r="F12" s="67"/>
      <c r="G12" s="67">
        <v>1955</v>
      </c>
      <c r="H12" s="68">
        <v>40603</v>
      </c>
      <c r="I12" s="446">
        <v>40880</v>
      </c>
      <c r="J12" s="306">
        <v>2100</v>
      </c>
    </row>
    <row r="13" spans="1:10" ht="15" customHeight="1">
      <c r="A13" s="395"/>
      <c r="B13" s="223">
        <v>1</v>
      </c>
      <c r="C13" s="67"/>
      <c r="D13" s="67">
        <v>1</v>
      </c>
      <c r="E13" s="67">
        <v>1</v>
      </c>
      <c r="F13" s="67"/>
      <c r="G13" s="67">
        <v>1992</v>
      </c>
      <c r="H13" s="68">
        <v>40603</v>
      </c>
      <c r="I13" s="446">
        <v>40880</v>
      </c>
      <c r="J13" s="306">
        <v>407</v>
      </c>
    </row>
    <row r="14" spans="1:10" ht="15" customHeight="1">
      <c r="A14" s="395"/>
      <c r="B14" s="223">
        <v>1</v>
      </c>
      <c r="C14" s="67">
        <v>1</v>
      </c>
      <c r="D14" s="67"/>
      <c r="E14" s="67">
        <v>1</v>
      </c>
      <c r="F14" s="67"/>
      <c r="G14" s="67">
        <v>1991</v>
      </c>
      <c r="H14" s="68">
        <v>40603</v>
      </c>
      <c r="I14" s="446">
        <v>40880</v>
      </c>
      <c r="J14" s="306">
        <v>857</v>
      </c>
    </row>
    <row r="15" spans="1:10" ht="15" customHeight="1">
      <c r="A15" s="395"/>
      <c r="B15" s="223">
        <v>1</v>
      </c>
      <c r="C15" s="67">
        <v>1</v>
      </c>
      <c r="D15" s="67"/>
      <c r="E15" s="67">
        <v>1</v>
      </c>
      <c r="F15" s="67"/>
      <c r="G15" s="67">
        <v>1984</v>
      </c>
      <c r="H15" s="68">
        <v>40603</v>
      </c>
      <c r="I15" s="446">
        <v>40880</v>
      </c>
      <c r="J15" s="306">
        <v>150</v>
      </c>
    </row>
    <row r="16" spans="1:10" ht="15" customHeight="1">
      <c r="A16" s="395"/>
      <c r="B16" s="223">
        <v>1</v>
      </c>
      <c r="C16" s="67">
        <v>1</v>
      </c>
      <c r="D16" s="67"/>
      <c r="E16" s="67">
        <v>1</v>
      </c>
      <c r="F16" s="67"/>
      <c r="G16" s="67">
        <v>1990</v>
      </c>
      <c r="H16" s="68">
        <v>40603</v>
      </c>
      <c r="I16" s="446">
        <v>40880</v>
      </c>
      <c r="J16" s="306">
        <v>285</v>
      </c>
    </row>
    <row r="17" spans="1:10" ht="15" customHeight="1">
      <c r="A17" s="395"/>
      <c r="B17" s="223">
        <v>1</v>
      </c>
      <c r="C17" s="67"/>
      <c r="D17" s="67">
        <v>1</v>
      </c>
      <c r="E17" s="67">
        <v>1</v>
      </c>
      <c r="F17" s="67"/>
      <c r="G17" s="67">
        <v>1964</v>
      </c>
      <c r="H17" s="68">
        <v>40603</v>
      </c>
      <c r="I17" s="446">
        <v>40880</v>
      </c>
      <c r="J17" s="306">
        <v>855</v>
      </c>
    </row>
    <row r="18" spans="1:10" ht="15" customHeight="1">
      <c r="A18" s="395"/>
      <c r="B18" s="223">
        <v>1</v>
      </c>
      <c r="C18" s="67"/>
      <c r="D18" s="67">
        <v>1</v>
      </c>
      <c r="E18" s="67">
        <v>1</v>
      </c>
      <c r="F18" s="67"/>
      <c r="G18" s="67">
        <v>1978</v>
      </c>
      <c r="H18" s="68">
        <v>40787</v>
      </c>
      <c r="I18" s="446">
        <v>40908</v>
      </c>
      <c r="J18" s="306">
        <v>800</v>
      </c>
    </row>
    <row r="19" spans="1:10" ht="15" customHeight="1">
      <c r="A19" s="395"/>
      <c r="B19" s="223">
        <v>1</v>
      </c>
      <c r="C19" s="67"/>
      <c r="D19" s="67">
        <v>1</v>
      </c>
      <c r="E19" s="67"/>
      <c r="F19" s="67">
        <v>1</v>
      </c>
      <c r="G19" s="67">
        <v>1993</v>
      </c>
      <c r="H19" s="68">
        <v>40603</v>
      </c>
      <c r="I19" s="446">
        <v>40880</v>
      </c>
      <c r="J19" s="306">
        <v>1221</v>
      </c>
    </row>
    <row r="20" spans="1:10" ht="15" customHeight="1">
      <c r="A20" s="395"/>
      <c r="B20" s="223">
        <v>1</v>
      </c>
      <c r="C20" s="67">
        <v>1</v>
      </c>
      <c r="D20" s="67"/>
      <c r="E20" s="67">
        <v>1</v>
      </c>
      <c r="F20" s="67"/>
      <c r="G20" s="67">
        <v>1988</v>
      </c>
      <c r="H20" s="68">
        <v>40603</v>
      </c>
      <c r="I20" s="446">
        <v>40880</v>
      </c>
      <c r="J20" s="306">
        <v>857</v>
      </c>
    </row>
    <row r="21" spans="1:10" s="356" customFormat="1" ht="15" customHeight="1">
      <c r="A21" s="213" t="s">
        <v>62</v>
      </c>
      <c r="B21" s="81">
        <f>SUM(B5:B20)</f>
        <v>16</v>
      </c>
      <c r="C21" s="206">
        <f>SUM(C5:C20)</f>
        <v>9</v>
      </c>
      <c r="D21" s="206">
        <f>SUM(D5:D20)</f>
        <v>7</v>
      </c>
      <c r="E21" s="206">
        <f>SUM(E5:E20)</f>
        <v>15</v>
      </c>
      <c r="F21" s="206">
        <v>1</v>
      </c>
      <c r="G21" s="206"/>
      <c r="H21" s="219"/>
      <c r="I21" s="228"/>
      <c r="J21" s="307">
        <f>SUM(J5:J20)</f>
        <v>13615</v>
      </c>
    </row>
    <row r="22" spans="1:10" ht="15" customHeight="1">
      <c r="A22" s="215" t="s">
        <v>9</v>
      </c>
      <c r="B22" s="229"/>
      <c r="C22" s="218"/>
      <c r="D22" s="218"/>
      <c r="E22" s="218"/>
      <c r="F22" s="218"/>
      <c r="G22" s="218"/>
      <c r="H22" s="230"/>
      <c r="I22" s="235"/>
      <c r="J22" s="308"/>
    </row>
    <row r="23" spans="1:10" ht="15" customHeight="1">
      <c r="A23" s="395"/>
      <c r="B23" s="67">
        <v>1</v>
      </c>
      <c r="C23" s="67">
        <v>1</v>
      </c>
      <c r="D23" s="67"/>
      <c r="E23" s="67">
        <v>1</v>
      </c>
      <c r="F23" s="67"/>
      <c r="G23" s="67">
        <v>1965</v>
      </c>
      <c r="H23" s="68">
        <v>40603</v>
      </c>
      <c r="I23" s="446">
        <v>40880</v>
      </c>
      <c r="J23" s="306">
        <v>855</v>
      </c>
    </row>
    <row r="24" spans="1:10" ht="15" customHeight="1">
      <c r="A24" s="395"/>
      <c r="B24" s="67">
        <v>1</v>
      </c>
      <c r="C24" s="67"/>
      <c r="D24" s="67">
        <v>1</v>
      </c>
      <c r="E24" s="67">
        <v>1</v>
      </c>
      <c r="F24" s="67"/>
      <c r="G24" s="67">
        <v>1980</v>
      </c>
      <c r="H24" s="68">
        <v>40603</v>
      </c>
      <c r="I24" s="446">
        <v>40880</v>
      </c>
      <c r="J24" s="306">
        <v>1710</v>
      </c>
    </row>
    <row r="25" spans="1:10" ht="15" customHeight="1">
      <c r="A25" s="395"/>
      <c r="B25" s="67">
        <v>1</v>
      </c>
      <c r="C25" s="67">
        <v>1</v>
      </c>
      <c r="D25" s="67"/>
      <c r="E25" s="67">
        <v>1</v>
      </c>
      <c r="F25" s="67"/>
      <c r="G25" s="67">
        <v>1976</v>
      </c>
      <c r="H25" s="68">
        <v>40603</v>
      </c>
      <c r="I25" s="446">
        <v>40880</v>
      </c>
      <c r="J25" s="306">
        <v>855</v>
      </c>
    </row>
    <row r="26" spans="1:10" ht="15" customHeight="1">
      <c r="A26" s="395"/>
      <c r="B26" s="67">
        <v>1</v>
      </c>
      <c r="C26" s="67"/>
      <c r="D26" s="67">
        <v>1</v>
      </c>
      <c r="E26" s="67">
        <v>1</v>
      </c>
      <c r="F26" s="67"/>
      <c r="G26" s="67">
        <v>1965</v>
      </c>
      <c r="H26" s="68">
        <v>40603</v>
      </c>
      <c r="I26" s="446">
        <v>40880</v>
      </c>
      <c r="J26" s="306">
        <v>600</v>
      </c>
    </row>
    <row r="27" spans="1:10" ht="15" customHeight="1">
      <c r="A27" s="231" t="s">
        <v>4</v>
      </c>
      <c r="B27" s="206">
        <f>SUM(B23:B26)</f>
        <v>4</v>
      </c>
      <c r="C27" s="206">
        <v>2</v>
      </c>
      <c r="D27" s="206">
        <v>2</v>
      </c>
      <c r="E27" s="206">
        <v>4</v>
      </c>
      <c r="F27" s="206"/>
      <c r="G27" s="206"/>
      <c r="H27" s="228"/>
      <c r="I27" s="447"/>
      <c r="J27" s="307">
        <f>SUM(J23:J26)</f>
        <v>4020</v>
      </c>
    </row>
    <row r="28" spans="1:10" ht="15" customHeight="1">
      <c r="A28" s="234" t="s">
        <v>11</v>
      </c>
      <c r="B28" s="62"/>
      <c r="C28" s="62"/>
      <c r="D28" s="62"/>
      <c r="E28" s="62"/>
      <c r="F28" s="62"/>
      <c r="G28" s="62"/>
      <c r="H28" s="232"/>
      <c r="I28" s="448"/>
      <c r="J28" s="309"/>
    </row>
    <row r="29" spans="1:10" ht="15" customHeight="1">
      <c r="A29" s="395"/>
      <c r="B29" s="67">
        <v>1</v>
      </c>
      <c r="C29" s="67">
        <v>1</v>
      </c>
      <c r="D29" s="67">
        <v>1</v>
      </c>
      <c r="E29" s="70"/>
      <c r="F29" s="67"/>
      <c r="G29" s="67">
        <v>1981</v>
      </c>
      <c r="H29" s="68">
        <v>40603</v>
      </c>
      <c r="I29" s="446">
        <v>40880</v>
      </c>
      <c r="J29" s="306">
        <v>2000</v>
      </c>
    </row>
    <row r="30" spans="1:10" ht="15" customHeight="1">
      <c r="A30" s="395"/>
      <c r="B30" s="67">
        <v>1</v>
      </c>
      <c r="C30" s="67">
        <v>1</v>
      </c>
      <c r="D30" s="67">
        <v>1</v>
      </c>
      <c r="E30" s="70"/>
      <c r="F30" s="67"/>
      <c r="G30" s="67">
        <v>1967</v>
      </c>
      <c r="H30" s="68">
        <v>40603</v>
      </c>
      <c r="I30" s="446">
        <v>40880</v>
      </c>
      <c r="J30" s="306">
        <v>2000</v>
      </c>
    </row>
    <row r="31" spans="1:10" ht="15" customHeight="1">
      <c r="A31" s="231" t="s">
        <v>5</v>
      </c>
      <c r="B31" s="206">
        <v>2</v>
      </c>
      <c r="C31" s="206">
        <v>2</v>
      </c>
      <c r="D31" s="206">
        <v>2</v>
      </c>
      <c r="E31" s="206"/>
      <c r="F31" s="206"/>
      <c r="G31" s="233"/>
      <c r="H31" s="228"/>
      <c r="I31" s="447"/>
      <c r="J31" s="307">
        <f>SUM(J29:J30)</f>
        <v>4000</v>
      </c>
    </row>
    <row r="32" spans="1:10" ht="15" customHeight="1">
      <c r="A32" s="234" t="s">
        <v>12</v>
      </c>
      <c r="B32" s="218"/>
      <c r="C32" s="218"/>
      <c r="D32" s="218"/>
      <c r="E32" s="218"/>
      <c r="F32" s="218"/>
      <c r="G32" s="218"/>
      <c r="H32" s="235"/>
      <c r="I32" s="449"/>
      <c r="J32" s="308"/>
    </row>
    <row r="33" spans="1:10" ht="15" customHeight="1">
      <c r="A33" s="396"/>
      <c r="B33" s="67">
        <v>1</v>
      </c>
      <c r="C33" s="67">
        <v>1</v>
      </c>
      <c r="D33" s="67"/>
      <c r="E33" s="67">
        <v>1</v>
      </c>
      <c r="F33" s="67"/>
      <c r="G33" s="70">
        <v>1960</v>
      </c>
      <c r="H33" s="68">
        <v>40603</v>
      </c>
      <c r="I33" s="446">
        <v>40880</v>
      </c>
      <c r="J33" s="306">
        <v>2000</v>
      </c>
    </row>
    <row r="34" spans="1:10" ht="15" customHeight="1">
      <c r="A34" s="396"/>
      <c r="B34" s="67">
        <v>1</v>
      </c>
      <c r="C34" s="67"/>
      <c r="D34" s="67">
        <v>1</v>
      </c>
      <c r="E34" s="67">
        <v>1</v>
      </c>
      <c r="F34" s="67"/>
      <c r="G34" s="70">
        <v>1967</v>
      </c>
      <c r="H34" s="68">
        <v>40603</v>
      </c>
      <c r="I34" s="446">
        <v>40880</v>
      </c>
      <c r="J34" s="306">
        <v>1710</v>
      </c>
    </row>
    <row r="35" spans="1:10" ht="15" customHeight="1">
      <c r="A35" s="396"/>
      <c r="B35" s="67">
        <v>1</v>
      </c>
      <c r="C35" s="67">
        <v>1</v>
      </c>
      <c r="D35" s="67"/>
      <c r="E35" s="67">
        <v>1</v>
      </c>
      <c r="F35" s="67"/>
      <c r="G35" s="70">
        <v>1967</v>
      </c>
      <c r="H35" s="68">
        <v>40603</v>
      </c>
      <c r="I35" s="446">
        <v>40880</v>
      </c>
      <c r="J35" s="306">
        <v>570</v>
      </c>
    </row>
    <row r="36" spans="1:10" ht="15" customHeight="1">
      <c r="A36" s="396"/>
      <c r="B36" s="67">
        <v>1</v>
      </c>
      <c r="C36" s="67"/>
      <c r="D36" s="67">
        <v>1</v>
      </c>
      <c r="E36" s="67">
        <v>1</v>
      </c>
      <c r="F36" s="67"/>
      <c r="G36" s="70">
        <v>1988</v>
      </c>
      <c r="H36" s="68">
        <v>40603</v>
      </c>
      <c r="I36" s="446">
        <v>40880</v>
      </c>
      <c r="J36" s="306">
        <v>800</v>
      </c>
    </row>
    <row r="37" spans="1:10" ht="15" customHeight="1">
      <c r="A37" s="396"/>
      <c r="B37" s="67">
        <v>1</v>
      </c>
      <c r="C37" s="67"/>
      <c r="D37" s="67">
        <v>1</v>
      </c>
      <c r="E37" s="67">
        <v>1</v>
      </c>
      <c r="F37" s="67"/>
      <c r="G37" s="70">
        <v>1986</v>
      </c>
      <c r="H37" s="68">
        <v>40603</v>
      </c>
      <c r="I37" s="446">
        <v>40880</v>
      </c>
      <c r="J37" s="306">
        <v>1500</v>
      </c>
    </row>
    <row r="38" spans="1:10" s="356" customFormat="1" ht="15" customHeight="1">
      <c r="A38" s="213" t="s">
        <v>23</v>
      </c>
      <c r="B38" s="206">
        <v>5</v>
      </c>
      <c r="C38" s="206">
        <v>2</v>
      </c>
      <c r="D38" s="206">
        <v>3</v>
      </c>
      <c r="E38" s="206">
        <v>5</v>
      </c>
      <c r="F38" s="206"/>
      <c r="G38" s="206"/>
      <c r="H38" s="228"/>
      <c r="I38" s="447"/>
      <c r="J38" s="307">
        <f>SUM(J33:J37)</f>
        <v>6580</v>
      </c>
    </row>
    <row r="39" spans="1:10" ht="15" customHeight="1">
      <c r="A39" s="215" t="s">
        <v>13</v>
      </c>
      <c r="B39" s="62">
        <f>SUM(B33:B37)</f>
        <v>5</v>
      </c>
      <c r="C39" s="62">
        <f>SUM(C33:C37)</f>
        <v>2</v>
      </c>
      <c r="D39" s="62">
        <f>SUM(D33:D37)</f>
        <v>3</v>
      </c>
      <c r="E39" s="62">
        <f>SUM(E33:E37)</f>
        <v>5</v>
      </c>
      <c r="F39" s="60"/>
      <c r="G39" s="62"/>
      <c r="H39" s="62"/>
      <c r="I39" s="450"/>
      <c r="J39" s="310"/>
    </row>
    <row r="40" spans="1:10" ht="15" customHeight="1">
      <c r="A40" s="397"/>
      <c r="B40" s="67">
        <v>1</v>
      </c>
      <c r="C40" s="67">
        <v>1</v>
      </c>
      <c r="D40" s="67"/>
      <c r="E40" s="67">
        <v>1</v>
      </c>
      <c r="F40" s="67"/>
      <c r="G40" s="70">
        <v>1963</v>
      </c>
      <c r="H40" s="68">
        <v>40603</v>
      </c>
      <c r="I40" s="446">
        <v>40880</v>
      </c>
      <c r="J40" s="306">
        <v>275</v>
      </c>
    </row>
    <row r="41" spans="1:10" ht="15" customHeight="1">
      <c r="A41" s="397"/>
      <c r="B41" s="67">
        <v>1</v>
      </c>
      <c r="C41" s="67"/>
      <c r="D41" s="67">
        <v>1</v>
      </c>
      <c r="E41" s="67">
        <v>1</v>
      </c>
      <c r="F41" s="67"/>
      <c r="G41" s="70">
        <v>1952</v>
      </c>
      <c r="H41" s="68">
        <v>40603</v>
      </c>
      <c r="I41" s="446">
        <v>40880</v>
      </c>
      <c r="J41" s="306">
        <v>600</v>
      </c>
    </row>
    <row r="42" spans="1:10" ht="15" customHeight="1">
      <c r="A42" s="397"/>
      <c r="B42" s="67">
        <v>1</v>
      </c>
      <c r="C42" s="67">
        <v>1</v>
      </c>
      <c r="D42" s="67"/>
      <c r="E42" s="67">
        <v>1</v>
      </c>
      <c r="F42" s="67"/>
      <c r="G42" s="70">
        <v>1961</v>
      </c>
      <c r="H42" s="68">
        <v>40603</v>
      </c>
      <c r="I42" s="446">
        <v>40880</v>
      </c>
      <c r="J42" s="306">
        <v>400</v>
      </c>
    </row>
    <row r="43" spans="1:10" ht="15" customHeight="1">
      <c r="A43" s="397"/>
      <c r="B43" s="67">
        <v>1</v>
      </c>
      <c r="C43" s="67">
        <v>1</v>
      </c>
      <c r="D43" s="67"/>
      <c r="E43" s="67">
        <v>1</v>
      </c>
      <c r="F43" s="67"/>
      <c r="G43" s="70">
        <v>1970</v>
      </c>
      <c r="H43" s="68">
        <v>40603</v>
      </c>
      <c r="I43" s="446">
        <v>40880</v>
      </c>
      <c r="J43" s="306">
        <v>275</v>
      </c>
    </row>
    <row r="44" spans="1:10" ht="15" customHeight="1">
      <c r="A44" s="397"/>
      <c r="B44" s="67">
        <v>1</v>
      </c>
      <c r="C44" s="67"/>
      <c r="D44" s="67">
        <v>1</v>
      </c>
      <c r="E44" s="67">
        <v>1</v>
      </c>
      <c r="F44" s="67"/>
      <c r="G44" s="70">
        <v>1959</v>
      </c>
      <c r="H44" s="68">
        <v>40603</v>
      </c>
      <c r="I44" s="446">
        <v>40880</v>
      </c>
      <c r="J44" s="306">
        <v>1710</v>
      </c>
    </row>
    <row r="45" spans="1:10" ht="15" customHeight="1">
      <c r="A45" s="397"/>
      <c r="B45" s="67">
        <v>1</v>
      </c>
      <c r="C45" s="67"/>
      <c r="D45" s="67">
        <v>1</v>
      </c>
      <c r="E45" s="67">
        <v>1</v>
      </c>
      <c r="F45" s="67"/>
      <c r="G45" s="70">
        <v>1966</v>
      </c>
      <c r="H45" s="68">
        <v>40603</v>
      </c>
      <c r="I45" s="446">
        <v>40880</v>
      </c>
      <c r="J45" s="306">
        <v>275</v>
      </c>
    </row>
    <row r="46" spans="1:10" ht="15" customHeight="1">
      <c r="A46" s="227" t="s">
        <v>25</v>
      </c>
      <c r="B46" s="206">
        <v>6</v>
      </c>
      <c r="C46" s="206">
        <v>3</v>
      </c>
      <c r="D46" s="206">
        <v>3</v>
      </c>
      <c r="E46" s="206">
        <v>6</v>
      </c>
      <c r="F46" s="206"/>
      <c r="G46" s="206"/>
      <c r="H46" s="219"/>
      <c r="I46" s="228"/>
      <c r="J46" s="307">
        <f>SUM(J40:J45)</f>
        <v>3535</v>
      </c>
    </row>
    <row r="47" spans="1:10" ht="15" customHeight="1">
      <c r="A47" s="236" t="s">
        <v>63</v>
      </c>
      <c r="B47" s="237">
        <f>B21+B27+B31+B38+B46</f>
        <v>33</v>
      </c>
      <c r="C47" s="237"/>
      <c r="D47" s="237"/>
      <c r="E47" s="237"/>
      <c r="F47" s="237"/>
      <c r="G47" s="237"/>
      <c r="H47" s="238"/>
      <c r="I47" s="451"/>
      <c r="J47" s="303">
        <f>J21+J38+J31+J27+J46</f>
        <v>31750</v>
      </c>
    </row>
    <row r="48" spans="1:9" ht="18.75" customHeight="1">
      <c r="A48" s="239"/>
      <c r="B48" s="239"/>
      <c r="C48" s="239"/>
      <c r="D48" s="239"/>
      <c r="E48" s="239"/>
      <c r="F48" s="221"/>
      <c r="G48" s="221"/>
      <c r="H48" s="221"/>
      <c r="I48" s="221"/>
    </row>
    <row r="49" ht="12.75">
      <c r="F49" s="240"/>
    </row>
  </sheetData>
  <mergeCells count="3">
    <mergeCell ref="A2:J2"/>
    <mergeCell ref="H3:I3"/>
    <mergeCell ref="A1:J1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42"/>
  <sheetViews>
    <sheetView workbookViewId="0" topLeftCell="A1">
      <selection activeCell="L5" sqref="L5"/>
    </sheetView>
  </sheetViews>
  <sheetFormatPr defaultColWidth="9.140625" defaultRowHeight="12.75"/>
  <cols>
    <col min="1" max="1" width="36.28125" style="203" customWidth="1"/>
    <col min="2" max="2" width="10.8515625" style="203" customWidth="1"/>
    <col min="3" max="4" width="7.7109375" style="203" customWidth="1"/>
    <col min="5" max="6" width="10.7109375" style="203" customWidth="1"/>
    <col min="7" max="7" width="10.421875" style="203" customWidth="1"/>
    <col min="8" max="8" width="14.421875" style="203" customWidth="1"/>
    <col min="9" max="9" width="15.57421875" style="203" customWidth="1"/>
    <col min="10" max="10" width="36.00390625" style="240" customWidth="1"/>
    <col min="11" max="11" width="15.00390625" style="203" customWidth="1"/>
    <col min="12" max="16384" width="8.8515625" style="203" customWidth="1"/>
  </cols>
  <sheetData>
    <row r="1" spans="1:11" ht="30" customHeight="1">
      <c r="A1" s="429" t="s">
        <v>74</v>
      </c>
      <c r="B1" s="429"/>
      <c r="C1" s="429"/>
      <c r="D1" s="429"/>
      <c r="E1" s="429"/>
      <c r="F1" s="429"/>
      <c r="G1" s="429"/>
      <c r="H1" s="429"/>
      <c r="I1" s="429"/>
      <c r="J1" s="429"/>
      <c r="K1" s="391">
        <v>40071175</v>
      </c>
    </row>
    <row r="2" spans="1:10" ht="43.5" customHeight="1">
      <c r="A2" s="424" t="s">
        <v>145</v>
      </c>
      <c r="B2" s="430"/>
      <c r="C2" s="430"/>
      <c r="D2" s="430"/>
      <c r="E2" s="430"/>
      <c r="F2" s="430"/>
      <c r="G2" s="430"/>
      <c r="H2" s="430"/>
      <c r="I2" s="430"/>
      <c r="J2" s="431"/>
    </row>
    <row r="3" spans="1:10" ht="33" customHeight="1">
      <c r="A3" s="59" t="s">
        <v>96</v>
      </c>
      <c r="B3" s="59" t="s">
        <v>97</v>
      </c>
      <c r="C3" s="135" t="s">
        <v>14</v>
      </c>
      <c r="D3" s="135" t="s">
        <v>15</v>
      </c>
      <c r="E3" s="135" t="s">
        <v>124</v>
      </c>
      <c r="F3" s="135" t="s">
        <v>98</v>
      </c>
      <c r="G3" s="135" t="s">
        <v>85</v>
      </c>
      <c r="H3" s="425" t="s">
        <v>166</v>
      </c>
      <c r="I3" s="425"/>
      <c r="J3" s="207" t="s">
        <v>125</v>
      </c>
    </row>
    <row r="4" spans="1:10" ht="15" customHeight="1">
      <c r="A4" s="215" t="s">
        <v>18</v>
      </c>
      <c r="B4" s="222"/>
      <c r="C4" s="222"/>
      <c r="D4" s="222"/>
      <c r="E4" s="222"/>
      <c r="F4" s="222"/>
      <c r="G4" s="222"/>
      <c r="H4" s="63"/>
      <c r="I4" s="61"/>
      <c r="J4" s="311"/>
    </row>
    <row r="5" spans="1:10" ht="15" customHeight="1">
      <c r="A5" s="398"/>
      <c r="B5" s="242">
        <v>1</v>
      </c>
      <c r="C5" s="242"/>
      <c r="D5" s="242">
        <v>1</v>
      </c>
      <c r="E5" s="242">
        <v>1</v>
      </c>
      <c r="F5" s="66"/>
      <c r="G5" s="17">
        <v>1945</v>
      </c>
      <c r="H5" s="211">
        <v>40360</v>
      </c>
      <c r="I5" s="211">
        <v>40724</v>
      </c>
      <c r="J5" s="312">
        <v>442.57</v>
      </c>
    </row>
    <row r="6" spans="1:10" ht="15" customHeight="1">
      <c r="A6" s="398"/>
      <c r="B6" s="225">
        <v>1</v>
      </c>
      <c r="C6" s="225"/>
      <c r="D6" s="225">
        <v>1</v>
      </c>
      <c r="E6" s="225">
        <v>1</v>
      </c>
      <c r="F6" s="66"/>
      <c r="G6" s="17">
        <v>1967</v>
      </c>
      <c r="H6" s="211">
        <v>40360</v>
      </c>
      <c r="I6" s="211">
        <v>40724</v>
      </c>
      <c r="J6" s="312">
        <v>697.43</v>
      </c>
    </row>
    <row r="7" spans="1:10" ht="15" customHeight="1">
      <c r="A7" s="398"/>
      <c r="B7" s="225">
        <v>1</v>
      </c>
      <c r="C7" s="225"/>
      <c r="D7" s="225">
        <v>1</v>
      </c>
      <c r="E7" s="225">
        <v>1</v>
      </c>
      <c r="F7" s="66"/>
      <c r="G7" s="17">
        <v>1929</v>
      </c>
      <c r="H7" s="211">
        <v>40360</v>
      </c>
      <c r="I7" s="211">
        <v>40724</v>
      </c>
      <c r="J7" s="312">
        <v>2730</v>
      </c>
    </row>
    <row r="8" spans="1:10" ht="15" customHeight="1">
      <c r="A8" s="398"/>
      <c r="B8" s="242">
        <v>1</v>
      </c>
      <c r="C8" s="242">
        <v>1</v>
      </c>
      <c r="D8" s="242"/>
      <c r="E8" s="242">
        <v>1</v>
      </c>
      <c r="F8" s="66"/>
      <c r="G8" s="17">
        <v>1965</v>
      </c>
      <c r="H8" s="211">
        <v>40360</v>
      </c>
      <c r="I8" s="211">
        <v>40724</v>
      </c>
      <c r="J8" s="312">
        <v>1070.16</v>
      </c>
    </row>
    <row r="9" spans="1:10" ht="15" customHeight="1">
      <c r="A9" s="398"/>
      <c r="B9" s="17">
        <v>1</v>
      </c>
      <c r="C9" s="17">
        <v>1</v>
      </c>
      <c r="D9" s="17"/>
      <c r="E9" s="17">
        <v>1</v>
      </c>
      <c r="F9" s="66"/>
      <c r="G9" s="17">
        <v>1988</v>
      </c>
      <c r="H9" s="211">
        <v>40360</v>
      </c>
      <c r="I9" s="211">
        <v>40724</v>
      </c>
      <c r="J9" s="312">
        <v>4359</v>
      </c>
    </row>
    <row r="10" spans="1:10" ht="15" customHeight="1">
      <c r="A10" s="398"/>
      <c r="B10" s="70">
        <v>1</v>
      </c>
      <c r="C10" s="70">
        <v>1</v>
      </c>
      <c r="D10" s="70"/>
      <c r="E10" s="70">
        <v>1</v>
      </c>
      <c r="F10" s="66"/>
      <c r="G10" s="17">
        <v>1955</v>
      </c>
      <c r="H10" s="211">
        <v>40360</v>
      </c>
      <c r="I10" s="211">
        <v>40724</v>
      </c>
      <c r="J10" s="312">
        <v>324.1</v>
      </c>
    </row>
    <row r="11" spans="1:10" ht="15" customHeight="1">
      <c r="A11" s="398"/>
      <c r="B11" s="17">
        <v>1</v>
      </c>
      <c r="C11" s="17">
        <v>1</v>
      </c>
      <c r="D11" s="17"/>
      <c r="E11" s="17">
        <v>1</v>
      </c>
      <c r="F11" s="66"/>
      <c r="G11" s="17">
        <v>1992</v>
      </c>
      <c r="H11" s="211">
        <v>40360</v>
      </c>
      <c r="I11" s="211">
        <v>40724</v>
      </c>
      <c r="J11" s="312">
        <v>1038</v>
      </c>
    </row>
    <row r="12" spans="1:10" ht="15" customHeight="1">
      <c r="A12" s="213" t="s">
        <v>62</v>
      </c>
      <c r="B12" s="206">
        <v>7</v>
      </c>
      <c r="C12" s="206">
        <v>4</v>
      </c>
      <c r="D12" s="206">
        <v>3</v>
      </c>
      <c r="E12" s="206">
        <v>7</v>
      </c>
      <c r="F12" s="206"/>
      <c r="G12" s="206"/>
      <c r="H12" s="210"/>
      <c r="I12" s="210"/>
      <c r="J12" s="313">
        <f>SUM(J5:J11)</f>
        <v>10661.26</v>
      </c>
    </row>
    <row r="13" spans="1:10" ht="15" customHeight="1">
      <c r="A13" s="246" t="s">
        <v>10</v>
      </c>
      <c r="B13" s="243"/>
      <c r="C13" s="243"/>
      <c r="D13" s="243"/>
      <c r="E13" s="243"/>
      <c r="F13" s="218"/>
      <c r="G13" s="218"/>
      <c r="H13" s="204"/>
      <c r="I13" s="204"/>
      <c r="J13" s="453"/>
    </row>
    <row r="14" spans="1:10" ht="15" customHeight="1">
      <c r="A14" s="392"/>
      <c r="B14" s="67">
        <v>1</v>
      </c>
      <c r="C14" s="67">
        <v>1</v>
      </c>
      <c r="D14" s="67"/>
      <c r="E14" s="67">
        <v>1</v>
      </c>
      <c r="F14" s="66"/>
      <c r="G14" s="67">
        <v>1958</v>
      </c>
      <c r="H14" s="68">
        <v>40360</v>
      </c>
      <c r="I14" s="68">
        <v>40724</v>
      </c>
      <c r="J14" s="314">
        <v>2503.08</v>
      </c>
    </row>
    <row r="15" spans="1:10" s="241" customFormat="1" ht="15" customHeight="1">
      <c r="A15" s="213" t="s">
        <v>47</v>
      </c>
      <c r="B15" s="206">
        <v>1</v>
      </c>
      <c r="C15" s="206">
        <v>1</v>
      </c>
      <c r="D15" s="206"/>
      <c r="E15" s="206">
        <v>1</v>
      </c>
      <c r="F15" s="206"/>
      <c r="G15" s="206"/>
      <c r="H15" s="210"/>
      <c r="I15" s="210"/>
      <c r="J15" s="313">
        <v>2503.08</v>
      </c>
    </row>
    <row r="16" spans="1:10" s="241" customFormat="1" ht="15" customHeight="1">
      <c r="A16" s="215" t="s">
        <v>12</v>
      </c>
      <c r="B16" s="218"/>
      <c r="C16" s="218"/>
      <c r="D16" s="218"/>
      <c r="E16" s="218"/>
      <c r="F16" s="218"/>
      <c r="G16" s="218"/>
      <c r="H16" s="217"/>
      <c r="I16" s="217"/>
      <c r="J16" s="315"/>
    </row>
    <row r="17" spans="1:10" s="241" customFormat="1" ht="15" customHeight="1">
      <c r="A17" s="392"/>
      <c r="B17" s="70">
        <v>1</v>
      </c>
      <c r="C17" s="70"/>
      <c r="D17" s="70">
        <v>1</v>
      </c>
      <c r="E17" s="70">
        <v>1</v>
      </c>
      <c r="F17" s="244"/>
      <c r="G17" s="70">
        <v>1977</v>
      </c>
      <c r="H17" s="68">
        <v>40360</v>
      </c>
      <c r="I17" s="68">
        <v>40724</v>
      </c>
      <c r="J17" s="314">
        <v>169.9</v>
      </c>
    </row>
    <row r="18" spans="1:10" s="241" customFormat="1" ht="15" customHeight="1">
      <c r="A18" s="392"/>
      <c r="B18" s="70">
        <v>1</v>
      </c>
      <c r="C18" s="70"/>
      <c r="D18" s="70">
        <v>1</v>
      </c>
      <c r="E18" s="70">
        <v>1</v>
      </c>
      <c r="F18" s="244"/>
      <c r="G18" s="70">
        <v>1954</v>
      </c>
      <c r="H18" s="68">
        <v>40360</v>
      </c>
      <c r="I18" s="68">
        <v>40724</v>
      </c>
      <c r="J18" s="314">
        <v>1634.7</v>
      </c>
    </row>
    <row r="19" spans="1:10" s="241" customFormat="1" ht="15" customHeight="1">
      <c r="A19" s="213" t="s">
        <v>23</v>
      </c>
      <c r="B19" s="206">
        <v>2</v>
      </c>
      <c r="C19" s="206"/>
      <c r="D19" s="206">
        <v>2</v>
      </c>
      <c r="E19" s="206">
        <v>2</v>
      </c>
      <c r="F19" s="206"/>
      <c r="G19" s="206"/>
      <c r="H19" s="219"/>
      <c r="I19" s="219"/>
      <c r="J19" s="313">
        <f>SUM(J17:J18)</f>
        <v>1804.6000000000001</v>
      </c>
    </row>
    <row r="20" spans="1:10" s="241" customFormat="1" ht="15" customHeight="1">
      <c r="A20" s="215" t="s">
        <v>13</v>
      </c>
      <c r="B20" s="62"/>
      <c r="C20" s="62"/>
      <c r="D20" s="62"/>
      <c r="E20" s="62"/>
      <c r="F20" s="62"/>
      <c r="G20" s="62"/>
      <c r="H20" s="60"/>
      <c r="I20" s="60"/>
      <c r="J20" s="316"/>
    </row>
    <row r="21" spans="1:10" s="241" customFormat="1" ht="15" customHeight="1">
      <c r="A21" s="392"/>
      <c r="B21" s="70">
        <v>1</v>
      </c>
      <c r="C21" s="70"/>
      <c r="D21" s="70">
        <v>1</v>
      </c>
      <c r="E21" s="70">
        <v>1</v>
      </c>
      <c r="F21" s="244"/>
      <c r="G21" s="69">
        <v>1925</v>
      </c>
      <c r="H21" s="68">
        <v>40360</v>
      </c>
      <c r="I21" s="68">
        <v>40724</v>
      </c>
      <c r="J21" s="314">
        <v>625</v>
      </c>
    </row>
    <row r="22" spans="1:10" s="241" customFormat="1" ht="15" customHeight="1">
      <c r="A22" s="392"/>
      <c r="B22" s="67">
        <v>1</v>
      </c>
      <c r="C22" s="67">
        <v>1</v>
      </c>
      <c r="D22" s="67"/>
      <c r="E22" s="67">
        <v>1</v>
      </c>
      <c r="F22" s="66"/>
      <c r="G22" s="69">
        <v>1920</v>
      </c>
      <c r="H22" s="68">
        <v>40360</v>
      </c>
      <c r="I22" s="68">
        <v>40724</v>
      </c>
      <c r="J22" s="314">
        <v>290</v>
      </c>
    </row>
    <row r="23" spans="1:10" ht="15" customHeight="1">
      <c r="A23" s="392"/>
      <c r="B23" s="70">
        <v>1</v>
      </c>
      <c r="C23" s="70">
        <v>1</v>
      </c>
      <c r="D23" s="70"/>
      <c r="E23" s="70">
        <v>1</v>
      </c>
      <c r="F23" s="244"/>
      <c r="G23" s="69">
        <v>1916</v>
      </c>
      <c r="H23" s="68">
        <v>40360</v>
      </c>
      <c r="I23" s="68">
        <v>40724</v>
      </c>
      <c r="J23" s="314">
        <v>290</v>
      </c>
    </row>
    <row r="24" spans="1:10" ht="15" customHeight="1">
      <c r="A24" s="213" t="s">
        <v>25</v>
      </c>
      <c r="B24" s="206">
        <v>3</v>
      </c>
      <c r="C24" s="206">
        <v>2</v>
      </c>
      <c r="D24" s="206">
        <v>1</v>
      </c>
      <c r="E24" s="206">
        <v>3</v>
      </c>
      <c r="F24" s="206"/>
      <c r="G24" s="206"/>
      <c r="H24" s="219"/>
      <c r="I24" s="219"/>
      <c r="J24" s="313">
        <f>SUM(J21:J23)</f>
        <v>1205</v>
      </c>
    </row>
    <row r="25" spans="1:10" s="221" customFormat="1" ht="15" customHeight="1">
      <c r="A25" s="245" t="s">
        <v>63</v>
      </c>
      <c r="B25" s="237">
        <v>13</v>
      </c>
      <c r="C25" s="237">
        <v>7</v>
      </c>
      <c r="D25" s="237">
        <v>6</v>
      </c>
      <c r="E25" s="237">
        <v>13</v>
      </c>
      <c r="F25" s="237"/>
      <c r="G25" s="237"/>
      <c r="H25" s="237"/>
      <c r="I25" s="237"/>
      <c r="J25" s="317">
        <f>SUM(J12,J15,J19,J24)</f>
        <v>16173.94</v>
      </c>
    </row>
    <row r="26" s="221" customFormat="1" ht="18.75" customHeight="1">
      <c r="J26" s="318"/>
    </row>
    <row r="27" s="221" customFormat="1" ht="18.75" customHeight="1">
      <c r="J27" s="318"/>
    </row>
    <row r="28" s="221" customFormat="1" ht="18.75" customHeight="1">
      <c r="J28" s="318"/>
    </row>
    <row r="29" s="221" customFormat="1" ht="18.75" customHeight="1">
      <c r="J29" s="318"/>
    </row>
    <row r="30" s="221" customFormat="1" ht="18.75" customHeight="1">
      <c r="J30" s="318"/>
    </row>
    <row r="31" s="221" customFormat="1" ht="18.75" customHeight="1">
      <c r="J31" s="318"/>
    </row>
    <row r="32" s="221" customFormat="1" ht="18.75" customHeight="1">
      <c r="J32" s="318"/>
    </row>
    <row r="33" s="221" customFormat="1" ht="18.75" customHeight="1">
      <c r="J33" s="318"/>
    </row>
    <row r="34" s="221" customFormat="1" ht="18.75" customHeight="1">
      <c r="J34" s="318"/>
    </row>
    <row r="35" s="221" customFormat="1" ht="18.75" customHeight="1">
      <c r="J35" s="318"/>
    </row>
    <row r="36" s="221" customFormat="1" ht="18.75" customHeight="1">
      <c r="J36" s="318"/>
    </row>
    <row r="37" spans="1:10" ht="18.75" customHeight="1">
      <c r="A37" s="221"/>
      <c r="B37" s="221"/>
      <c r="C37" s="221"/>
      <c r="D37" s="221"/>
      <c r="E37" s="221"/>
      <c r="F37" s="221"/>
      <c r="G37" s="221"/>
      <c r="H37" s="221"/>
      <c r="I37" s="221"/>
      <c r="J37" s="318"/>
    </row>
    <row r="38" spans="1:10" ht="18.75" customHeight="1">
      <c r="A38" s="221"/>
      <c r="B38" s="221"/>
      <c r="C38" s="221"/>
      <c r="D38" s="221"/>
      <c r="E38" s="221"/>
      <c r="F38" s="221"/>
      <c r="G38" s="221"/>
      <c r="H38" s="221"/>
      <c r="I38" s="221"/>
      <c r="J38" s="318"/>
    </row>
    <row r="39" spans="1:10" ht="18.75" customHeight="1">
      <c r="A39" s="221"/>
      <c r="B39" s="221"/>
      <c r="C39" s="221"/>
      <c r="D39" s="221"/>
      <c r="E39" s="221"/>
      <c r="F39" s="221"/>
      <c r="G39" s="221"/>
      <c r="H39" s="221"/>
      <c r="I39" s="221"/>
      <c r="J39" s="318"/>
    </row>
    <row r="40" spans="1:10" ht="18.75" customHeight="1">
      <c r="A40" s="221"/>
      <c r="B40" s="221"/>
      <c r="C40" s="221"/>
      <c r="D40" s="221"/>
      <c r="E40" s="221"/>
      <c r="F40" s="221"/>
      <c r="G40" s="221"/>
      <c r="H40" s="221"/>
      <c r="I40" s="221"/>
      <c r="J40" s="318"/>
    </row>
    <row r="41" spans="1:10" ht="18.75" customHeight="1">
      <c r="A41" s="221"/>
      <c r="B41" s="221"/>
      <c r="C41" s="221"/>
      <c r="D41" s="221"/>
      <c r="E41" s="221"/>
      <c r="F41" s="221"/>
      <c r="G41" s="221"/>
      <c r="H41" s="221"/>
      <c r="I41" s="221"/>
      <c r="J41" s="318"/>
    </row>
    <row r="42" spans="1:10" ht="18.75" customHeight="1">
      <c r="A42" s="221"/>
      <c r="B42" s="221"/>
      <c r="C42" s="221"/>
      <c r="D42" s="221"/>
      <c r="E42" s="221"/>
      <c r="F42" s="221"/>
      <c r="G42" s="221"/>
      <c r="H42" s="221"/>
      <c r="I42" s="221"/>
      <c r="J42" s="318"/>
    </row>
  </sheetData>
  <mergeCells count="3">
    <mergeCell ref="A1:J1"/>
    <mergeCell ref="A2:J2"/>
    <mergeCell ref="H3:I3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M18"/>
  <sheetViews>
    <sheetView workbookViewId="0" topLeftCell="A1">
      <selection activeCell="J24" sqref="J24"/>
    </sheetView>
  </sheetViews>
  <sheetFormatPr defaultColWidth="9.140625" defaultRowHeight="12.75"/>
  <cols>
    <col min="1" max="1" width="38.28125" style="203" customWidth="1"/>
    <col min="2" max="2" width="14.28125" style="203" customWidth="1"/>
    <col min="3" max="4" width="7.7109375" style="203" customWidth="1"/>
    <col min="5" max="5" width="14.57421875" style="203" customWidth="1"/>
    <col min="6" max="6" width="19.00390625" style="203" customWidth="1"/>
    <col min="7" max="7" width="19.28125" style="203" customWidth="1"/>
    <col min="8" max="8" width="19.8515625" style="203" bestFit="1" customWidth="1"/>
    <col min="9" max="9" width="14.421875" style="203" customWidth="1"/>
    <col min="10" max="10" width="26.28125" style="304" customWidth="1"/>
    <col min="11" max="11" width="16.8515625" style="203" customWidth="1"/>
    <col min="12" max="12" width="17.8515625" style="203" customWidth="1"/>
    <col min="13" max="13" width="18.00390625" style="203" customWidth="1"/>
    <col min="14" max="14" width="15.8515625" style="203" customWidth="1"/>
    <col min="15" max="15" width="10.8515625" style="203" customWidth="1"/>
    <col min="16" max="16384" width="8.8515625" style="203" customWidth="1"/>
  </cols>
  <sheetData>
    <row r="1" spans="1:11" ht="30" customHeight="1">
      <c r="A1" s="426" t="s">
        <v>126</v>
      </c>
      <c r="B1" s="427"/>
      <c r="C1" s="427"/>
      <c r="D1" s="427"/>
      <c r="E1" s="427"/>
      <c r="F1" s="427"/>
      <c r="G1" s="427"/>
      <c r="H1" s="427"/>
      <c r="I1" s="427"/>
      <c r="J1" s="427"/>
      <c r="K1" s="370">
        <v>40071176</v>
      </c>
    </row>
    <row r="2" spans="1:13" s="220" customFormat="1" ht="39" customHeight="1">
      <c r="A2" s="435" t="s">
        <v>75</v>
      </c>
      <c r="B2" s="435"/>
      <c r="C2" s="435"/>
      <c r="D2" s="435"/>
      <c r="E2" s="435"/>
      <c r="F2" s="435"/>
      <c r="G2" s="435"/>
      <c r="H2" s="435"/>
      <c r="I2" s="435"/>
      <c r="J2" s="435"/>
      <c r="L2" s="434"/>
      <c r="M2" s="434"/>
    </row>
    <row r="3" spans="1:10" ht="15" customHeight="1">
      <c r="A3" s="59" t="s">
        <v>96</v>
      </c>
      <c r="B3" s="59" t="s">
        <v>97</v>
      </c>
      <c r="C3" s="135" t="s">
        <v>14</v>
      </c>
      <c r="D3" s="135" t="s">
        <v>15</v>
      </c>
      <c r="E3" s="135" t="s">
        <v>124</v>
      </c>
      <c r="F3" s="135" t="s">
        <v>98</v>
      </c>
      <c r="G3" s="135" t="s">
        <v>85</v>
      </c>
      <c r="H3" s="425" t="s">
        <v>105</v>
      </c>
      <c r="I3" s="425"/>
      <c r="J3" s="61" t="s">
        <v>125</v>
      </c>
    </row>
    <row r="4" spans="1:10" ht="15" customHeight="1">
      <c r="A4" s="215" t="s">
        <v>18</v>
      </c>
      <c r="B4" s="59"/>
      <c r="C4" s="59"/>
      <c r="D4" s="59"/>
      <c r="E4" s="59"/>
      <c r="F4" s="59"/>
      <c r="G4" s="59"/>
      <c r="H4" s="61"/>
      <c r="I4" s="61"/>
      <c r="J4" s="295"/>
    </row>
    <row r="5" spans="1:10" ht="15" customHeight="1">
      <c r="A5" s="396"/>
      <c r="B5" s="70">
        <v>1</v>
      </c>
      <c r="C5" s="70">
        <v>1</v>
      </c>
      <c r="D5" s="70"/>
      <c r="E5" s="70">
        <v>1</v>
      </c>
      <c r="F5" s="67"/>
      <c r="G5" s="67">
        <v>1964</v>
      </c>
      <c r="H5" s="68">
        <v>40544</v>
      </c>
      <c r="I5" s="68">
        <v>40908</v>
      </c>
      <c r="J5" s="319">
        <v>371.45</v>
      </c>
    </row>
    <row r="6" spans="1:10" ht="15" customHeight="1">
      <c r="A6" s="396"/>
      <c r="B6" s="70">
        <v>1</v>
      </c>
      <c r="C6" s="70">
        <v>1</v>
      </c>
      <c r="D6" s="70"/>
      <c r="E6" s="70">
        <v>1</v>
      </c>
      <c r="F6" s="67"/>
      <c r="G6" s="67">
        <v>1956</v>
      </c>
      <c r="H6" s="68">
        <v>40544</v>
      </c>
      <c r="I6" s="68">
        <v>40908</v>
      </c>
      <c r="J6" s="319">
        <v>1135.89</v>
      </c>
    </row>
    <row r="7" spans="1:10" ht="15" customHeight="1">
      <c r="A7" s="396"/>
      <c r="B7" s="17">
        <v>1</v>
      </c>
      <c r="C7" s="17">
        <v>1</v>
      </c>
      <c r="D7" s="17"/>
      <c r="E7" s="17">
        <v>1</v>
      </c>
      <c r="F7" s="67"/>
      <c r="G7" s="67">
        <v>1978</v>
      </c>
      <c r="H7" s="68">
        <v>40544</v>
      </c>
      <c r="I7" s="68">
        <v>40908</v>
      </c>
      <c r="J7" s="319">
        <v>165.69</v>
      </c>
    </row>
    <row r="8" spans="1:10" ht="15" customHeight="1">
      <c r="A8" s="213" t="s">
        <v>62</v>
      </c>
      <c r="B8" s="206">
        <v>3</v>
      </c>
      <c r="C8" s="206">
        <v>3</v>
      </c>
      <c r="D8" s="206"/>
      <c r="E8" s="206">
        <v>3</v>
      </c>
      <c r="F8" s="206"/>
      <c r="G8" s="206"/>
      <c r="H8" s="206"/>
      <c r="I8" s="206"/>
      <c r="J8" s="320">
        <f>SUM(J5:J7)</f>
        <v>1673.0300000000002</v>
      </c>
    </row>
    <row r="9" spans="1:10" ht="15" customHeight="1">
      <c r="A9" s="215" t="s">
        <v>9</v>
      </c>
      <c r="B9" s="59"/>
      <c r="C9" s="59"/>
      <c r="D9" s="59"/>
      <c r="E9" s="59"/>
      <c r="F9" s="59"/>
      <c r="G9" s="59"/>
      <c r="H9" s="61"/>
      <c r="I9" s="61"/>
      <c r="J9" s="295"/>
    </row>
    <row r="10" spans="1:10" ht="15" customHeight="1">
      <c r="A10" s="395"/>
      <c r="B10" s="17">
        <v>1</v>
      </c>
      <c r="C10" s="17">
        <v>1</v>
      </c>
      <c r="D10" s="17"/>
      <c r="E10" s="17">
        <v>1</v>
      </c>
      <c r="F10" s="67"/>
      <c r="G10" s="70">
        <v>1968</v>
      </c>
      <c r="H10" s="68">
        <v>40544</v>
      </c>
      <c r="I10" s="68">
        <v>40908</v>
      </c>
      <c r="J10" s="319">
        <v>165.69</v>
      </c>
    </row>
    <row r="11" spans="1:10" ht="15" customHeight="1">
      <c r="A11" s="395"/>
      <c r="B11" s="70">
        <v>1</v>
      </c>
      <c r="C11" s="70">
        <v>1</v>
      </c>
      <c r="D11" s="70"/>
      <c r="E11" s="70">
        <v>1</v>
      </c>
      <c r="F11" s="67"/>
      <c r="G11" s="70">
        <v>1967</v>
      </c>
      <c r="H11" s="68">
        <v>40544</v>
      </c>
      <c r="I11" s="68">
        <v>40908</v>
      </c>
      <c r="J11" s="319">
        <v>165.69</v>
      </c>
    </row>
    <row r="12" spans="1:10" ht="15" customHeight="1">
      <c r="A12" s="231" t="s">
        <v>4</v>
      </c>
      <c r="B12" s="183">
        <v>2</v>
      </c>
      <c r="C12" s="183">
        <v>2</v>
      </c>
      <c r="D12" s="183"/>
      <c r="E12" s="183">
        <v>2</v>
      </c>
      <c r="F12" s="206"/>
      <c r="G12" s="183"/>
      <c r="H12" s="219"/>
      <c r="I12" s="219"/>
      <c r="J12" s="320">
        <f>SUM(J10:J11)</f>
        <v>331.38</v>
      </c>
    </row>
    <row r="13" spans="1:10" ht="15" customHeight="1">
      <c r="A13" s="215" t="s">
        <v>12</v>
      </c>
      <c r="B13" s="59"/>
      <c r="C13" s="59"/>
      <c r="D13" s="59"/>
      <c r="E13" s="59"/>
      <c r="F13" s="59"/>
      <c r="G13" s="59"/>
      <c r="H13" s="61"/>
      <c r="I13" s="61"/>
      <c r="J13" s="295"/>
    </row>
    <row r="14" spans="1:10" ht="15" customHeight="1">
      <c r="A14" s="396"/>
      <c r="B14" s="17">
        <v>1</v>
      </c>
      <c r="C14" s="17">
        <v>1</v>
      </c>
      <c r="D14" s="17"/>
      <c r="E14" s="17">
        <v>1</v>
      </c>
      <c r="F14" s="67"/>
      <c r="G14" s="67">
        <v>1930</v>
      </c>
      <c r="H14" s="68">
        <v>40787</v>
      </c>
      <c r="I14" s="68">
        <v>40908</v>
      </c>
      <c r="J14" s="319">
        <v>978.26</v>
      </c>
    </row>
    <row r="15" spans="1:10" ht="15" customHeight="1">
      <c r="A15" s="396"/>
      <c r="B15" s="70">
        <v>1</v>
      </c>
      <c r="C15" s="70">
        <v>1</v>
      </c>
      <c r="D15" s="70"/>
      <c r="E15" s="70">
        <v>1</v>
      </c>
      <c r="F15" s="67"/>
      <c r="G15" s="67">
        <v>1951</v>
      </c>
      <c r="H15" s="68">
        <v>40544</v>
      </c>
      <c r="I15" s="68">
        <v>40908</v>
      </c>
      <c r="J15" s="319">
        <f>80.85*12</f>
        <v>970.1999999999999</v>
      </c>
    </row>
    <row r="16" spans="1:10" ht="15" customHeight="1">
      <c r="A16" s="396"/>
      <c r="B16" s="70">
        <v>1</v>
      </c>
      <c r="C16" s="70">
        <v>1</v>
      </c>
      <c r="D16" s="70"/>
      <c r="E16" s="70">
        <v>1</v>
      </c>
      <c r="F16" s="67"/>
      <c r="G16" s="67">
        <v>1950</v>
      </c>
      <c r="H16" s="68">
        <v>40544</v>
      </c>
      <c r="I16" s="68">
        <v>40908</v>
      </c>
      <c r="J16" s="319">
        <v>205.76</v>
      </c>
    </row>
    <row r="17" spans="1:10" ht="15" customHeight="1">
      <c r="A17" s="247" t="s">
        <v>23</v>
      </c>
      <c r="B17" s="183">
        <v>3</v>
      </c>
      <c r="C17" s="183">
        <v>3</v>
      </c>
      <c r="D17" s="183"/>
      <c r="E17" s="183">
        <v>3</v>
      </c>
      <c r="F17" s="206"/>
      <c r="G17" s="183"/>
      <c r="H17" s="219"/>
      <c r="I17" s="219"/>
      <c r="J17" s="320">
        <f>SUM(J14:J16)</f>
        <v>2154.2200000000003</v>
      </c>
    </row>
    <row r="18" spans="1:10" ht="15" customHeight="1">
      <c r="A18" s="248" t="s">
        <v>63</v>
      </c>
      <c r="B18" s="183">
        <v>8</v>
      </c>
      <c r="C18" s="183">
        <v>8</v>
      </c>
      <c r="D18" s="183"/>
      <c r="E18" s="183">
        <v>8</v>
      </c>
      <c r="F18" s="206"/>
      <c r="G18" s="183"/>
      <c r="H18" s="219"/>
      <c r="I18" s="219"/>
      <c r="J18" s="321">
        <f>SUM(J8,J12,J17)</f>
        <v>4158.630000000001</v>
      </c>
    </row>
  </sheetData>
  <mergeCells count="4">
    <mergeCell ref="A1:J1"/>
    <mergeCell ref="A2:J2"/>
    <mergeCell ref="H3:I3"/>
    <mergeCell ref="L2:M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Z401"/>
  <sheetViews>
    <sheetView workbookViewId="0" topLeftCell="A1">
      <selection activeCell="B14" sqref="B14"/>
    </sheetView>
  </sheetViews>
  <sheetFormatPr defaultColWidth="9.140625" defaultRowHeight="12.75"/>
  <cols>
    <col min="1" max="1" width="25.57421875" style="203" customWidth="1"/>
    <col min="2" max="2" width="45.00390625" style="203" customWidth="1"/>
    <col min="3" max="3" width="28.421875" style="203" customWidth="1"/>
    <col min="4" max="4" width="19.00390625" style="203" customWidth="1"/>
    <col min="5" max="5" width="18.8515625" style="203" customWidth="1"/>
    <col min="6" max="6" width="35.28125" style="380" customWidth="1"/>
    <col min="7" max="7" width="21.140625" style="221" customWidth="1"/>
    <col min="8" max="16384" width="8.8515625" style="203" customWidth="1"/>
  </cols>
  <sheetData>
    <row r="1" spans="1:7" ht="30" customHeight="1">
      <c r="A1" s="429" t="s">
        <v>76</v>
      </c>
      <c r="B1" s="429"/>
      <c r="C1" s="429"/>
      <c r="D1" s="429"/>
      <c r="E1" s="429"/>
      <c r="F1" s="429"/>
      <c r="G1" s="371">
        <v>40071175</v>
      </c>
    </row>
    <row r="2" spans="1:52" s="220" customFormat="1" ht="39" customHeight="1">
      <c r="A2" s="435" t="s">
        <v>146</v>
      </c>
      <c r="B2" s="435"/>
      <c r="C2" s="436"/>
      <c r="D2" s="436"/>
      <c r="E2" s="436"/>
      <c r="F2" s="436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</row>
    <row r="3" spans="1:52" ht="15" customHeight="1">
      <c r="A3" s="135" t="s">
        <v>96</v>
      </c>
      <c r="B3" s="62" t="s">
        <v>127</v>
      </c>
      <c r="C3" s="135" t="s">
        <v>167</v>
      </c>
      <c r="D3" s="425" t="s">
        <v>166</v>
      </c>
      <c r="E3" s="425"/>
      <c r="F3" s="61" t="s">
        <v>128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</row>
    <row r="4" spans="1:6" ht="15" customHeight="1">
      <c r="A4" s="249" t="s">
        <v>9</v>
      </c>
      <c r="B4" s="212" t="s">
        <v>129</v>
      </c>
      <c r="C4" s="67">
        <v>91163820375</v>
      </c>
      <c r="D4" s="68">
        <v>40544</v>
      </c>
      <c r="E4" s="68">
        <v>40908</v>
      </c>
      <c r="F4" s="319">
        <v>10380</v>
      </c>
    </row>
    <row r="5" spans="1:6" ht="15" customHeight="1">
      <c r="A5" s="249" t="s">
        <v>13</v>
      </c>
      <c r="B5" s="212" t="s">
        <v>147</v>
      </c>
      <c r="C5" s="67">
        <v>91017570473</v>
      </c>
      <c r="D5" s="68">
        <v>40179</v>
      </c>
      <c r="E5" s="68">
        <v>40908</v>
      </c>
      <c r="F5" s="319">
        <v>2113</v>
      </c>
    </row>
    <row r="6" spans="1:6" ht="15" customHeight="1">
      <c r="A6" s="249" t="s">
        <v>13</v>
      </c>
      <c r="B6" s="212" t="s">
        <v>148</v>
      </c>
      <c r="C6" s="67">
        <v>91334550372</v>
      </c>
      <c r="D6" s="68">
        <v>40179</v>
      </c>
      <c r="E6" s="68">
        <v>40908</v>
      </c>
      <c r="F6" s="319">
        <v>4500</v>
      </c>
    </row>
    <row r="7" spans="1:6" ht="15" customHeight="1">
      <c r="A7" s="245" t="s">
        <v>63</v>
      </c>
      <c r="B7" s="245"/>
      <c r="C7" s="245"/>
      <c r="D7" s="245"/>
      <c r="E7" s="245"/>
      <c r="F7" s="303">
        <f>SUM(F4:F6)</f>
        <v>16993</v>
      </c>
    </row>
    <row r="8" spans="1:5" ht="18.75" customHeight="1">
      <c r="A8" s="221"/>
      <c r="B8" s="221"/>
      <c r="C8" s="221"/>
      <c r="D8" s="221"/>
      <c r="E8" s="221"/>
    </row>
    <row r="9" spans="1:5" ht="18.75" customHeight="1">
      <c r="A9" s="221"/>
      <c r="B9" s="221"/>
      <c r="C9" s="221"/>
      <c r="D9" s="221"/>
      <c r="E9" s="221"/>
    </row>
    <row r="10" spans="1:5" ht="18.75" customHeight="1">
      <c r="A10" s="221"/>
      <c r="B10" s="221"/>
      <c r="C10" s="221"/>
      <c r="D10" s="221"/>
      <c r="E10" s="221"/>
    </row>
    <row r="11" spans="1:5" ht="18.75" customHeight="1">
      <c r="A11" s="221"/>
      <c r="B11" s="221"/>
      <c r="C11" s="221"/>
      <c r="D11" s="221"/>
      <c r="E11" s="221"/>
    </row>
    <row r="12" spans="1:5" ht="18.75" customHeight="1">
      <c r="A12" s="221"/>
      <c r="B12" s="221"/>
      <c r="C12" s="221"/>
      <c r="D12" s="221"/>
      <c r="E12" s="221"/>
    </row>
    <row r="13" spans="1:5" ht="18.75" customHeight="1">
      <c r="A13" s="221"/>
      <c r="B13" s="221"/>
      <c r="C13" s="221"/>
      <c r="D13" s="221"/>
      <c r="E13" s="221"/>
    </row>
    <row r="14" spans="1:5" ht="18.75" customHeight="1">
      <c r="A14" s="221"/>
      <c r="B14" s="221"/>
      <c r="C14" s="221"/>
      <c r="D14" s="221"/>
      <c r="E14" s="221"/>
    </row>
    <row r="15" spans="1:5" ht="18.75" customHeight="1">
      <c r="A15" s="221"/>
      <c r="B15" s="221"/>
      <c r="C15" s="221"/>
      <c r="D15" s="221"/>
      <c r="E15" s="221"/>
    </row>
    <row r="16" spans="1:5" ht="18.75" customHeight="1">
      <c r="A16" s="221"/>
      <c r="B16" s="221"/>
      <c r="C16" s="221"/>
      <c r="D16" s="221"/>
      <c r="E16" s="221"/>
    </row>
    <row r="17" spans="1:5" ht="18.75" customHeight="1">
      <c r="A17" s="221"/>
      <c r="B17" s="221"/>
      <c r="C17" s="221"/>
      <c r="D17" s="221"/>
      <c r="E17" s="221"/>
    </row>
    <row r="18" spans="1:5" ht="12.75">
      <c r="A18" s="221"/>
      <c r="B18" s="221"/>
      <c r="C18" s="221"/>
      <c r="D18" s="221"/>
      <c r="E18" s="221"/>
    </row>
    <row r="357" ht="12.75">
      <c r="H357" s="221"/>
    </row>
    <row r="358" ht="12.75">
      <c r="H358" s="221"/>
    </row>
    <row r="359" ht="12.75">
      <c r="H359" s="221"/>
    </row>
    <row r="360" ht="12.75">
      <c r="H360" s="221"/>
    </row>
    <row r="361" ht="12.75">
      <c r="H361" s="221"/>
    </row>
    <row r="362" ht="12.75">
      <c r="H362" s="221"/>
    </row>
    <row r="363" ht="12.75">
      <c r="H363" s="221"/>
    </row>
    <row r="364" ht="12.75">
      <c r="H364" s="221"/>
    </row>
    <row r="365" ht="12.75">
      <c r="H365" s="221"/>
    </row>
    <row r="366" ht="12.75">
      <c r="H366" s="221"/>
    </row>
    <row r="367" ht="12.75">
      <c r="H367" s="221"/>
    </row>
    <row r="368" ht="12.75">
      <c r="H368" s="221"/>
    </row>
    <row r="369" ht="12.75">
      <c r="H369" s="221"/>
    </row>
    <row r="370" ht="12.75">
      <c r="H370" s="221"/>
    </row>
    <row r="371" ht="12.75">
      <c r="H371" s="221"/>
    </row>
    <row r="372" ht="12.75">
      <c r="H372" s="221"/>
    </row>
    <row r="373" ht="12.75">
      <c r="H373" s="221"/>
    </row>
    <row r="374" ht="12.75">
      <c r="H374" s="221"/>
    </row>
    <row r="375" ht="12.75">
      <c r="H375" s="221"/>
    </row>
    <row r="376" ht="12.75">
      <c r="H376" s="221"/>
    </row>
    <row r="377" ht="12.75">
      <c r="H377" s="221"/>
    </row>
    <row r="378" ht="12.75">
      <c r="H378" s="221"/>
    </row>
    <row r="379" ht="12.75">
      <c r="H379" s="221"/>
    </row>
    <row r="380" ht="12.75">
      <c r="H380" s="221"/>
    </row>
    <row r="381" ht="12.75">
      <c r="H381" s="221"/>
    </row>
    <row r="382" ht="12.75">
      <c r="H382" s="221"/>
    </row>
    <row r="383" ht="12.75">
      <c r="H383" s="221"/>
    </row>
    <row r="384" ht="12.75">
      <c r="H384" s="221"/>
    </row>
    <row r="385" ht="12.75">
      <c r="H385" s="221"/>
    </row>
    <row r="386" ht="12.75">
      <c r="H386" s="221"/>
    </row>
    <row r="387" ht="12.75">
      <c r="H387" s="221"/>
    </row>
    <row r="388" ht="12.75">
      <c r="H388" s="221"/>
    </row>
    <row r="389" ht="12.75">
      <c r="H389" s="221"/>
    </row>
    <row r="390" ht="12.75">
      <c r="H390" s="221"/>
    </row>
    <row r="391" ht="12.75">
      <c r="H391" s="221"/>
    </row>
    <row r="392" ht="12.75">
      <c r="H392" s="221"/>
    </row>
    <row r="393" ht="12.75">
      <c r="H393" s="221"/>
    </row>
    <row r="394" ht="12.75">
      <c r="H394" s="221"/>
    </row>
    <row r="395" ht="12.75">
      <c r="H395" s="221"/>
    </row>
    <row r="396" ht="12.75">
      <c r="H396" s="221"/>
    </row>
    <row r="397" ht="12.75">
      <c r="H397" s="221"/>
    </row>
    <row r="398" ht="12.75">
      <c r="H398" s="221"/>
    </row>
    <row r="399" ht="12.75">
      <c r="H399" s="221"/>
    </row>
    <row r="400" ht="12.75">
      <c r="H400" s="221"/>
    </row>
    <row r="401" ht="12.75">
      <c r="H401" s="221"/>
    </row>
  </sheetData>
  <mergeCells count="3">
    <mergeCell ref="A1:F1"/>
    <mergeCell ref="D3:E3"/>
    <mergeCell ref="A2:F2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BM9"/>
  <sheetViews>
    <sheetView tabSelected="1" workbookViewId="0" topLeftCell="A1">
      <selection activeCell="A5" sqref="A5:A8"/>
    </sheetView>
  </sheetViews>
  <sheetFormatPr defaultColWidth="9.140625" defaultRowHeight="12.75"/>
  <cols>
    <col min="1" max="1" width="37.7109375" style="203" customWidth="1"/>
    <col min="2" max="2" width="10.7109375" style="203" customWidth="1"/>
    <col min="3" max="4" width="7.7109375" style="203" customWidth="1"/>
    <col min="5" max="6" width="10.7109375" style="203" customWidth="1"/>
    <col min="7" max="7" width="17.421875" style="203" customWidth="1"/>
    <col min="8" max="8" width="19.8515625" style="203" bestFit="1" customWidth="1"/>
    <col min="9" max="9" width="14.421875" style="203" customWidth="1"/>
    <col min="10" max="10" width="23.28125" style="380" customWidth="1"/>
    <col min="11" max="11" width="21.8515625" style="221" customWidth="1"/>
    <col min="12" max="12" width="19.140625" style="203" bestFit="1" customWidth="1"/>
    <col min="13" max="16384" width="8.8515625" style="203" customWidth="1"/>
  </cols>
  <sheetData>
    <row r="1" spans="1:59" ht="30" customHeight="1">
      <c r="A1" s="426" t="s">
        <v>161</v>
      </c>
      <c r="B1" s="427"/>
      <c r="C1" s="427"/>
      <c r="D1" s="427"/>
      <c r="E1" s="427"/>
      <c r="F1" s="427"/>
      <c r="G1" s="427"/>
      <c r="H1" s="427"/>
      <c r="I1" s="427"/>
      <c r="J1" s="428"/>
      <c r="K1" s="371">
        <v>40071177</v>
      </c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</row>
    <row r="2" spans="1:65" s="220" customFormat="1" ht="39" customHeight="1">
      <c r="A2" s="432" t="s">
        <v>71</v>
      </c>
      <c r="B2" s="433"/>
      <c r="C2" s="433"/>
      <c r="D2" s="433"/>
      <c r="E2" s="433"/>
      <c r="F2" s="433"/>
      <c r="G2" s="433"/>
      <c r="H2" s="433"/>
      <c r="I2" s="433"/>
      <c r="J2" s="438"/>
      <c r="K2" s="261"/>
      <c r="L2" s="437"/>
      <c r="M2" s="437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</row>
    <row r="3" spans="1:65" ht="15" customHeight="1">
      <c r="A3" s="59" t="s">
        <v>96</v>
      </c>
      <c r="B3" s="59" t="s">
        <v>97</v>
      </c>
      <c r="C3" s="135" t="s">
        <v>14</v>
      </c>
      <c r="D3" s="135" t="s">
        <v>15</v>
      </c>
      <c r="E3" s="135" t="s">
        <v>124</v>
      </c>
      <c r="F3" s="135" t="s">
        <v>98</v>
      </c>
      <c r="G3" s="135" t="s">
        <v>85</v>
      </c>
      <c r="H3" s="425" t="s">
        <v>166</v>
      </c>
      <c r="I3" s="425"/>
      <c r="J3" s="61" t="s">
        <v>125</v>
      </c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</row>
    <row r="4" spans="1:65" ht="15" customHeight="1">
      <c r="A4" s="215" t="s">
        <v>18</v>
      </c>
      <c r="B4" s="59"/>
      <c r="C4" s="59"/>
      <c r="D4" s="59"/>
      <c r="E4" s="59"/>
      <c r="F4" s="59"/>
      <c r="G4" s="59"/>
      <c r="H4" s="61"/>
      <c r="I4" s="61"/>
      <c r="J4" s="295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</row>
    <row r="5" spans="1:13" ht="15" customHeight="1">
      <c r="A5" s="398"/>
      <c r="B5" s="70">
        <v>1</v>
      </c>
      <c r="C5" s="70"/>
      <c r="D5" s="70">
        <v>1</v>
      </c>
      <c r="E5" s="70"/>
      <c r="F5" s="70">
        <v>1</v>
      </c>
      <c r="G5" s="67">
        <v>1976</v>
      </c>
      <c r="H5" s="68">
        <v>40544</v>
      </c>
      <c r="I5" s="68">
        <v>40908</v>
      </c>
      <c r="J5" s="319">
        <v>850</v>
      </c>
      <c r="L5" s="221"/>
      <c r="M5" s="221"/>
    </row>
    <row r="6" spans="1:10" ht="15" customHeight="1">
      <c r="A6" s="398"/>
      <c r="B6" s="17">
        <v>1</v>
      </c>
      <c r="C6" s="17">
        <v>1</v>
      </c>
      <c r="D6" s="17"/>
      <c r="E6" s="17"/>
      <c r="F6" s="17">
        <v>1</v>
      </c>
      <c r="G6" s="67">
        <v>1952</v>
      </c>
      <c r="H6" s="68">
        <v>40544</v>
      </c>
      <c r="I6" s="68">
        <v>40908</v>
      </c>
      <c r="J6" s="319">
        <v>400</v>
      </c>
    </row>
    <row r="7" spans="1:11" ht="15" customHeight="1">
      <c r="A7" s="398"/>
      <c r="B7" s="70">
        <v>1</v>
      </c>
      <c r="C7" s="70">
        <v>1</v>
      </c>
      <c r="D7" s="70"/>
      <c r="E7" s="70"/>
      <c r="F7" s="70">
        <v>1</v>
      </c>
      <c r="G7" s="67">
        <v>1943</v>
      </c>
      <c r="H7" s="68">
        <v>40544</v>
      </c>
      <c r="I7" s="68">
        <v>40908</v>
      </c>
      <c r="J7" s="319">
        <v>4740.25</v>
      </c>
      <c r="K7" s="379" t="s">
        <v>162</v>
      </c>
    </row>
    <row r="8" spans="1:11" ht="15" customHeight="1">
      <c r="A8" s="398"/>
      <c r="B8" s="17">
        <v>1</v>
      </c>
      <c r="C8" s="17">
        <v>1</v>
      </c>
      <c r="D8" s="17"/>
      <c r="E8" s="17"/>
      <c r="F8" s="17">
        <v>1</v>
      </c>
      <c r="G8" s="67">
        <v>1942</v>
      </c>
      <c r="H8" s="68">
        <v>40544</v>
      </c>
      <c r="I8" s="68">
        <v>40908</v>
      </c>
      <c r="J8" s="319">
        <v>4946.85</v>
      </c>
      <c r="K8" s="379" t="s">
        <v>162</v>
      </c>
    </row>
    <row r="9" spans="1:10" ht="15" customHeight="1">
      <c r="A9" s="213" t="s">
        <v>62</v>
      </c>
      <c r="B9" s="206">
        <v>4</v>
      </c>
      <c r="C9" s="206">
        <v>3</v>
      </c>
      <c r="D9" s="206">
        <v>1</v>
      </c>
      <c r="E9" s="206"/>
      <c r="F9" s="206">
        <v>4</v>
      </c>
      <c r="G9" s="206"/>
      <c r="H9" s="206"/>
      <c r="I9" s="206"/>
      <c r="J9" s="303">
        <f>SUM(J5:J8)</f>
        <v>10937.1</v>
      </c>
    </row>
  </sheetData>
  <mergeCells count="4">
    <mergeCell ref="A1:J1"/>
    <mergeCell ref="H3:I3"/>
    <mergeCell ref="L2:M2"/>
    <mergeCell ref="A2:J2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GA61"/>
  <sheetViews>
    <sheetView workbookViewId="0" topLeftCell="A37">
      <selection activeCell="B64" sqref="B64"/>
    </sheetView>
  </sheetViews>
  <sheetFormatPr defaultColWidth="9.140625" defaultRowHeight="12.75"/>
  <cols>
    <col min="1" max="1" width="29.28125" style="23" customWidth="1"/>
    <col min="2" max="2" width="9.8515625" style="16" customWidth="1"/>
    <col min="3" max="4" width="7.7109375" style="16" customWidth="1"/>
    <col min="5" max="6" width="11.57421875" style="16" customWidth="1"/>
    <col min="7" max="7" width="15.57421875" style="16" customWidth="1"/>
    <col min="8" max="8" width="25.7109375" style="16" customWidth="1"/>
    <col min="9" max="9" width="17.28125" style="35" customWidth="1"/>
    <col min="10" max="10" width="16.00390625" style="36" customWidth="1"/>
    <col min="11" max="11" width="20.57421875" style="36" customWidth="1"/>
    <col min="12" max="12" width="15.7109375" style="36" customWidth="1"/>
    <col min="13" max="13" width="25.00390625" style="257" customWidth="1"/>
    <col min="14" max="16384" width="11.57421875" style="19" customWidth="1"/>
  </cols>
  <sheetData>
    <row r="1" spans="1:16" s="24" customFormat="1" ht="29.25" customHeight="1">
      <c r="A1" s="399" t="s">
        <v>33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1"/>
      <c r="N1" s="405" t="s">
        <v>163</v>
      </c>
      <c r="O1" s="406"/>
      <c r="P1" s="406"/>
    </row>
    <row r="2" spans="1:25" s="25" customFormat="1" ht="39" customHeight="1">
      <c r="A2" s="402" t="s">
        <v>83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4"/>
      <c r="N2" s="192"/>
      <c r="O2" s="193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5" s="25" customFormat="1" ht="15" customHeight="1">
      <c r="A3" s="59" t="s">
        <v>110</v>
      </c>
      <c r="B3" s="38" t="s">
        <v>97</v>
      </c>
      <c r="C3" s="38" t="s">
        <v>14</v>
      </c>
      <c r="D3" s="38" t="s">
        <v>15</v>
      </c>
      <c r="E3" s="38" t="s">
        <v>84</v>
      </c>
      <c r="F3" s="38" t="s">
        <v>98</v>
      </c>
      <c r="G3" s="38" t="s">
        <v>85</v>
      </c>
      <c r="H3" s="38" t="s">
        <v>109</v>
      </c>
      <c r="I3" s="39" t="s">
        <v>93</v>
      </c>
      <c r="J3" s="40" t="s">
        <v>94</v>
      </c>
      <c r="K3" s="40" t="s">
        <v>90</v>
      </c>
      <c r="L3" s="40" t="s">
        <v>95</v>
      </c>
      <c r="M3" s="40" t="s">
        <v>92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</row>
    <row r="4" spans="1:183" s="37" customFormat="1" ht="15" customHeight="1">
      <c r="A4" s="83" t="s">
        <v>7</v>
      </c>
      <c r="B4" s="59"/>
      <c r="C4" s="59"/>
      <c r="D4" s="59"/>
      <c r="E4" s="59"/>
      <c r="F4" s="59"/>
      <c r="G4" s="59"/>
      <c r="H4" s="59"/>
      <c r="I4" s="59"/>
      <c r="J4" s="270"/>
      <c r="K4" s="59"/>
      <c r="L4" s="59"/>
      <c r="M4" s="59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</row>
    <row r="5" spans="1:25" s="41" customFormat="1" ht="15" customHeight="1">
      <c r="A5" s="88" t="s">
        <v>107</v>
      </c>
      <c r="B5" s="27"/>
      <c r="C5" s="27"/>
      <c r="D5" s="27"/>
      <c r="E5" s="27"/>
      <c r="F5" s="27"/>
      <c r="G5" s="28"/>
      <c r="H5" s="17" t="s">
        <v>138</v>
      </c>
      <c r="I5" s="29">
        <f>K5/$J$21</f>
        <v>42.34962773961401</v>
      </c>
      <c r="J5" s="30">
        <v>20.38</v>
      </c>
      <c r="K5" s="30">
        <v>863.0854133333335</v>
      </c>
      <c r="L5" s="30">
        <v>104.32707466666668</v>
      </c>
      <c r="M5" s="30">
        <v>34.4136</v>
      </c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</row>
    <row r="6" spans="1:25" s="41" customFormat="1" ht="15" customHeight="1">
      <c r="A6" s="79" t="s">
        <v>1</v>
      </c>
      <c r="B6" s="80"/>
      <c r="C6" s="80"/>
      <c r="D6" s="80"/>
      <c r="E6" s="80"/>
      <c r="F6" s="80"/>
      <c r="G6" s="81"/>
      <c r="H6" s="82"/>
      <c r="I6" s="374"/>
      <c r="J6" s="260"/>
      <c r="K6" s="92">
        <v>863.0854133333335</v>
      </c>
      <c r="L6" s="92">
        <v>104.32707466666668</v>
      </c>
      <c r="M6" s="92">
        <v>34.4136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</row>
    <row r="7" spans="1:25" s="41" customFormat="1" ht="15" customHeight="1">
      <c r="A7" s="84" t="s">
        <v>18</v>
      </c>
      <c r="B7" s="42"/>
      <c r="C7" s="42"/>
      <c r="D7" s="42"/>
      <c r="E7" s="42"/>
      <c r="F7" s="42"/>
      <c r="G7" s="38"/>
      <c r="H7" s="45"/>
      <c r="I7" s="43"/>
      <c r="J7" s="44"/>
      <c r="K7" s="44"/>
      <c r="L7" s="44"/>
      <c r="M7" s="4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</row>
    <row r="8" spans="1:183" s="37" customFormat="1" ht="15" customHeight="1">
      <c r="A8" s="381"/>
      <c r="B8" s="27">
        <v>1</v>
      </c>
      <c r="C8" s="27">
        <v>1</v>
      </c>
      <c r="D8" s="27"/>
      <c r="E8" s="27">
        <v>1</v>
      </c>
      <c r="F8" s="17"/>
      <c r="G8" s="28">
        <v>1991</v>
      </c>
      <c r="H8" s="17" t="s">
        <v>21</v>
      </c>
      <c r="I8" s="29">
        <f aca="true" t="shared" si="0" ref="I8:I18">K8/$J$21</f>
        <v>0</v>
      </c>
      <c r="J8" s="30">
        <v>20.38</v>
      </c>
      <c r="K8" s="30">
        <v>0</v>
      </c>
      <c r="L8" s="30">
        <v>240.5036</v>
      </c>
      <c r="M8" s="30">
        <v>241.284</v>
      </c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</row>
    <row r="9" spans="1:183" s="37" customFormat="1" ht="15" customHeight="1">
      <c r="A9" s="381"/>
      <c r="B9" s="18">
        <v>1</v>
      </c>
      <c r="C9" s="18"/>
      <c r="D9" s="18">
        <v>1</v>
      </c>
      <c r="E9" s="18">
        <v>1</v>
      </c>
      <c r="F9" s="259"/>
      <c r="G9" s="17">
        <v>1978</v>
      </c>
      <c r="H9" s="17" t="s">
        <v>0</v>
      </c>
      <c r="I9" s="29">
        <f t="shared" si="0"/>
        <v>157.03081452404322</v>
      </c>
      <c r="J9" s="30">
        <v>20.38</v>
      </c>
      <c r="K9" s="30">
        <v>3200.288000000001</v>
      </c>
      <c r="L9" s="30">
        <v>187.04399999999998</v>
      </c>
      <c r="M9" s="30">
        <v>64.80279999999999</v>
      </c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</row>
    <row r="10" spans="1:183" s="37" customFormat="1" ht="15" customHeight="1">
      <c r="A10" s="381"/>
      <c r="B10" s="18">
        <v>1</v>
      </c>
      <c r="C10" s="18">
        <v>1</v>
      </c>
      <c r="D10" s="18"/>
      <c r="E10" s="18">
        <v>1</v>
      </c>
      <c r="F10" s="17"/>
      <c r="G10" s="17">
        <v>1991</v>
      </c>
      <c r="H10" s="17" t="s">
        <v>138</v>
      </c>
      <c r="I10" s="29">
        <f t="shared" si="0"/>
        <v>159.53130520117764</v>
      </c>
      <c r="J10" s="30">
        <v>20.38</v>
      </c>
      <c r="K10" s="30">
        <v>3251.248</v>
      </c>
      <c r="L10" s="30">
        <v>312.9984</v>
      </c>
      <c r="M10" s="30">
        <v>398.032</v>
      </c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</row>
    <row r="11" spans="1:25" s="26" customFormat="1" ht="15" customHeight="1">
      <c r="A11" s="381"/>
      <c r="B11" s="18">
        <v>1</v>
      </c>
      <c r="C11" s="18">
        <v>1</v>
      </c>
      <c r="D11" s="18"/>
      <c r="E11" s="18">
        <v>1</v>
      </c>
      <c r="F11" s="259"/>
      <c r="G11" s="17">
        <v>1991</v>
      </c>
      <c r="H11" s="17" t="s">
        <v>21</v>
      </c>
      <c r="I11" s="29">
        <f t="shared" si="0"/>
        <v>15.50323846908734</v>
      </c>
      <c r="J11" s="30">
        <v>20.38</v>
      </c>
      <c r="K11" s="30">
        <v>315.95599999999996</v>
      </c>
      <c r="L11" s="30">
        <v>84.446</v>
      </c>
      <c r="M11" s="30">
        <v>94.02</v>
      </c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</row>
    <row r="12" spans="1:25" s="26" customFormat="1" ht="15" customHeight="1">
      <c r="A12" s="381"/>
      <c r="B12" s="27">
        <v>1</v>
      </c>
      <c r="C12" s="27"/>
      <c r="D12" s="27">
        <v>1</v>
      </c>
      <c r="E12" s="27">
        <v>1</v>
      </c>
      <c r="F12" s="17"/>
      <c r="G12" s="28">
        <v>1972</v>
      </c>
      <c r="H12" s="17" t="s">
        <v>130</v>
      </c>
      <c r="I12" s="29">
        <f t="shared" si="0"/>
        <v>1071.6633954857705</v>
      </c>
      <c r="J12" s="30">
        <v>20.38</v>
      </c>
      <c r="K12" s="30">
        <v>21840.5</v>
      </c>
      <c r="L12" s="30"/>
      <c r="M12" s="30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</row>
    <row r="13" spans="1:25" s="26" customFormat="1" ht="15" customHeight="1">
      <c r="A13" s="381"/>
      <c r="B13" s="18">
        <v>1</v>
      </c>
      <c r="C13" s="18"/>
      <c r="D13" s="18">
        <v>1</v>
      </c>
      <c r="E13" s="18"/>
      <c r="F13" s="28">
        <v>1</v>
      </c>
      <c r="G13" s="17">
        <v>1993</v>
      </c>
      <c r="H13" s="17" t="s">
        <v>21</v>
      </c>
      <c r="I13" s="29">
        <f t="shared" si="0"/>
        <v>0</v>
      </c>
      <c r="J13" s="30">
        <v>20.38</v>
      </c>
      <c r="K13" s="30">
        <v>0</v>
      </c>
      <c r="L13" s="30">
        <v>0</v>
      </c>
      <c r="M13" s="30">
        <v>163.8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</row>
    <row r="14" spans="1:25" s="26" customFormat="1" ht="15" customHeight="1">
      <c r="A14" s="381"/>
      <c r="B14" s="18">
        <v>1</v>
      </c>
      <c r="C14" s="18">
        <v>1</v>
      </c>
      <c r="D14" s="18"/>
      <c r="E14" s="18">
        <v>1</v>
      </c>
      <c r="F14" s="259"/>
      <c r="G14" s="17">
        <v>1988</v>
      </c>
      <c r="H14" s="17" t="s">
        <v>21</v>
      </c>
      <c r="I14" s="29">
        <f t="shared" si="0"/>
        <v>73.51422963689893</v>
      </c>
      <c r="J14" s="30">
        <v>20.38</v>
      </c>
      <c r="K14" s="30">
        <v>1498.22</v>
      </c>
      <c r="L14" s="30">
        <v>156.0116</v>
      </c>
      <c r="M14" s="30">
        <v>165.79</v>
      </c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</row>
    <row r="15" spans="1:25" s="26" customFormat="1" ht="15" customHeight="1">
      <c r="A15" s="258" t="s">
        <v>111</v>
      </c>
      <c r="B15" s="49">
        <f>SUM(B8:B14)</f>
        <v>7</v>
      </c>
      <c r="C15" s="49">
        <f>SUM(C8:C14)</f>
        <v>4</v>
      </c>
      <c r="D15" s="49">
        <f>SUM(D8:D14)</f>
        <v>3</v>
      </c>
      <c r="E15" s="49">
        <v>6</v>
      </c>
      <c r="F15" s="48">
        <v>1</v>
      </c>
      <c r="G15" s="49"/>
      <c r="H15" s="51"/>
      <c r="I15" s="47">
        <f t="shared" si="0"/>
        <v>0</v>
      </c>
      <c r="J15" s="50">
        <v>20.38</v>
      </c>
      <c r="K15" s="50"/>
      <c r="L15" s="50"/>
      <c r="M15" s="50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</row>
    <row r="16" spans="1:25" s="26" customFormat="1" ht="15" customHeight="1">
      <c r="A16" s="88" t="s">
        <v>106</v>
      </c>
      <c r="B16" s="27">
        <v>10</v>
      </c>
      <c r="C16" s="27">
        <v>6</v>
      </c>
      <c r="D16" s="27">
        <v>4</v>
      </c>
      <c r="E16" s="27">
        <v>10</v>
      </c>
      <c r="F16" s="27"/>
      <c r="G16" s="28"/>
      <c r="H16" s="17" t="s">
        <v>2</v>
      </c>
      <c r="I16" s="29">
        <f t="shared" si="0"/>
        <v>1024.3335623159965</v>
      </c>
      <c r="J16" s="30">
        <v>20.38</v>
      </c>
      <c r="K16" s="30">
        <v>20875.918000000005</v>
      </c>
      <c r="L16" s="30">
        <v>2473.454</v>
      </c>
      <c r="M16" s="30">
        <v>3045.4372000000003</v>
      </c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</row>
    <row r="17" spans="1:25" s="26" customFormat="1" ht="15" customHeight="1">
      <c r="A17" s="88" t="s">
        <v>3</v>
      </c>
      <c r="B17" s="18">
        <v>7</v>
      </c>
      <c r="C17" s="18">
        <v>4</v>
      </c>
      <c r="D17" s="18">
        <v>3</v>
      </c>
      <c r="E17" s="18">
        <v>7</v>
      </c>
      <c r="F17" s="18">
        <v>1</v>
      </c>
      <c r="G17" s="17"/>
      <c r="H17" s="17" t="s">
        <v>21</v>
      </c>
      <c r="I17" s="29">
        <f t="shared" si="0"/>
        <v>1741.5921491658494</v>
      </c>
      <c r="J17" s="30">
        <v>20.38</v>
      </c>
      <c r="K17" s="30">
        <v>35493.64800000001</v>
      </c>
      <c r="L17" s="30">
        <v>2766.0403200000005</v>
      </c>
      <c r="M17" s="30">
        <v>3960.7404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</row>
    <row r="18" spans="1:25" s="26" customFormat="1" ht="15" customHeight="1">
      <c r="A18" s="88" t="s">
        <v>20</v>
      </c>
      <c r="B18" s="18"/>
      <c r="C18" s="18"/>
      <c r="D18" s="18"/>
      <c r="E18" s="18"/>
      <c r="F18" s="18"/>
      <c r="G18" s="17"/>
      <c r="H18" s="17" t="s">
        <v>139</v>
      </c>
      <c r="I18" s="29">
        <f t="shared" si="0"/>
        <v>321.87953876349366</v>
      </c>
      <c r="J18" s="30">
        <v>20.38</v>
      </c>
      <c r="K18" s="30">
        <f>8746.54/8*6</f>
        <v>6559.905000000001</v>
      </c>
      <c r="L18" s="30">
        <f>163/8*6</f>
        <v>122.25</v>
      </c>
      <c r="M18" s="30">
        <f>836/8*6</f>
        <v>627</v>
      </c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</row>
    <row r="19" spans="1:25" s="26" customFormat="1" ht="15" customHeight="1">
      <c r="A19" s="73" t="s">
        <v>62</v>
      </c>
      <c r="B19" s="89">
        <v>24</v>
      </c>
      <c r="C19" s="89">
        <v>14</v>
      </c>
      <c r="D19" s="89">
        <v>10</v>
      </c>
      <c r="E19" s="89">
        <v>23</v>
      </c>
      <c r="F19" s="89">
        <v>1</v>
      </c>
      <c r="G19" s="89"/>
      <c r="H19" s="90"/>
      <c r="I19" s="91">
        <f>SUM(I8:I14)</f>
        <v>1477.2429833169776</v>
      </c>
      <c r="J19" s="92">
        <v>142.66</v>
      </c>
      <c r="K19" s="92">
        <f>SUM(K8:K18)</f>
        <v>93035.68300000002</v>
      </c>
      <c r="L19" s="92">
        <f>SUM(L8:L18)</f>
        <v>6342.747920000001</v>
      </c>
      <c r="M19" s="92">
        <f>SUM(M8:M18)</f>
        <v>8760.9064</v>
      </c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</row>
    <row r="20" spans="1:25" s="26" customFormat="1" ht="15" customHeight="1">
      <c r="A20" s="87" t="s">
        <v>8</v>
      </c>
      <c r="B20" s="42"/>
      <c r="C20" s="42"/>
      <c r="D20" s="42"/>
      <c r="E20" s="42"/>
      <c r="F20" s="42"/>
      <c r="G20" s="38"/>
      <c r="H20" s="45"/>
      <c r="I20" s="43"/>
      <c r="J20" s="44"/>
      <c r="K20" s="44"/>
      <c r="L20" s="44"/>
      <c r="M20" s="44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</row>
    <row r="21" spans="1:25" s="26" customFormat="1" ht="15" customHeight="1">
      <c r="A21" s="381"/>
      <c r="B21" s="27">
        <v>1</v>
      </c>
      <c r="C21" s="27">
        <v>1</v>
      </c>
      <c r="D21" s="27"/>
      <c r="E21" s="27">
        <v>1</v>
      </c>
      <c r="F21" s="27"/>
      <c r="G21" s="28">
        <v>1967</v>
      </c>
      <c r="H21" s="17" t="s">
        <v>0</v>
      </c>
      <c r="I21" s="29">
        <f>K21/$J$21</f>
        <v>247.0484789008833</v>
      </c>
      <c r="J21" s="30">
        <v>20.38</v>
      </c>
      <c r="K21" s="30">
        <v>5034.848000000002</v>
      </c>
      <c r="L21" s="30"/>
      <c r="M21" s="30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</row>
    <row r="22" spans="1:25" s="26" customFormat="1" ht="15" customHeight="1">
      <c r="A22" s="73" t="s">
        <v>45</v>
      </c>
      <c r="B22" s="89">
        <v>1</v>
      </c>
      <c r="C22" s="89">
        <v>1</v>
      </c>
      <c r="D22" s="89"/>
      <c r="E22" s="89">
        <v>1</v>
      </c>
      <c r="F22" s="89"/>
      <c r="G22" s="89"/>
      <c r="H22" s="90"/>
      <c r="I22" s="91"/>
      <c r="J22" s="92"/>
      <c r="K22" s="92">
        <v>5034.848000000002</v>
      </c>
      <c r="L22" s="92"/>
      <c r="M22" s="92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</row>
    <row r="23" spans="1:25" s="26" customFormat="1" ht="15" customHeight="1">
      <c r="A23" s="87" t="s">
        <v>9</v>
      </c>
      <c r="B23" s="42"/>
      <c r="C23" s="42"/>
      <c r="D23" s="42"/>
      <c r="E23" s="42"/>
      <c r="F23" s="42"/>
      <c r="G23" s="38"/>
      <c r="H23" s="45"/>
      <c r="I23" s="43"/>
      <c r="J23" s="44"/>
      <c r="K23" s="44"/>
      <c r="L23" s="44"/>
      <c r="M23" s="44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</row>
    <row r="24" spans="1:25" s="26" customFormat="1" ht="15" customHeight="1">
      <c r="A24" s="381"/>
      <c r="B24" s="27">
        <v>1</v>
      </c>
      <c r="C24" s="27">
        <v>1</v>
      </c>
      <c r="D24" s="27"/>
      <c r="E24" s="27">
        <v>1</v>
      </c>
      <c r="F24" s="27"/>
      <c r="G24" s="28">
        <v>1987</v>
      </c>
      <c r="H24" s="17" t="s">
        <v>138</v>
      </c>
      <c r="I24" s="29">
        <f>K24/$J$21</f>
        <v>401.5785083415113</v>
      </c>
      <c r="J24" s="30">
        <v>20.38</v>
      </c>
      <c r="K24" s="30">
        <v>8184.17</v>
      </c>
      <c r="L24" s="30">
        <v>1178.4</v>
      </c>
      <c r="M24" s="30">
        <v>471.2244</v>
      </c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</row>
    <row r="25" spans="1:13" s="31" customFormat="1" ht="15" customHeight="1">
      <c r="A25" s="381"/>
      <c r="B25" s="27">
        <v>1</v>
      </c>
      <c r="C25" s="27"/>
      <c r="D25" s="27">
        <v>1</v>
      </c>
      <c r="E25" s="27">
        <v>1</v>
      </c>
      <c r="F25" s="27"/>
      <c r="G25" s="28">
        <v>1973</v>
      </c>
      <c r="H25" s="17" t="s">
        <v>0</v>
      </c>
      <c r="I25" s="29">
        <f>K25/$J$21</f>
        <v>56.01099116781159</v>
      </c>
      <c r="J25" s="30">
        <v>20.38</v>
      </c>
      <c r="K25" s="30">
        <v>1141.5040000000001</v>
      </c>
      <c r="L25" s="30">
        <v>177.09120000000001</v>
      </c>
      <c r="M25" s="30">
        <v>167.9496</v>
      </c>
    </row>
    <row r="26" spans="1:13" s="32" customFormat="1" ht="15" customHeight="1">
      <c r="A26" s="381"/>
      <c r="B26" s="27">
        <v>1</v>
      </c>
      <c r="C26" s="27">
        <v>1</v>
      </c>
      <c r="D26" s="27"/>
      <c r="E26" s="27">
        <v>1</v>
      </c>
      <c r="F26" s="27"/>
      <c r="G26" s="28">
        <v>1991</v>
      </c>
      <c r="H26" s="17" t="s">
        <v>2</v>
      </c>
      <c r="I26" s="29">
        <f>K26/$J$21</f>
        <v>355.89983905790007</v>
      </c>
      <c r="J26" s="30">
        <v>20.38</v>
      </c>
      <c r="K26" s="30">
        <v>7253.238720000003</v>
      </c>
      <c r="L26" s="30">
        <v>412.932</v>
      </c>
      <c r="M26" s="30">
        <v>594.87</v>
      </c>
    </row>
    <row r="27" spans="1:13" s="32" customFormat="1" ht="15" customHeight="1">
      <c r="A27" s="372" t="s">
        <v>111</v>
      </c>
      <c r="B27" s="49">
        <v>3</v>
      </c>
      <c r="C27" s="49">
        <v>2</v>
      </c>
      <c r="D27" s="49">
        <v>1</v>
      </c>
      <c r="E27" s="49">
        <v>3</v>
      </c>
      <c r="F27" s="49"/>
      <c r="G27" s="48"/>
      <c r="H27" s="48"/>
      <c r="I27" s="47"/>
      <c r="J27" s="50"/>
      <c r="K27" s="50"/>
      <c r="L27" s="50"/>
      <c r="M27" s="50"/>
    </row>
    <row r="28" spans="1:13" s="32" customFormat="1" ht="15" customHeight="1">
      <c r="A28" s="88" t="s">
        <v>107</v>
      </c>
      <c r="B28" s="18"/>
      <c r="C28" s="27"/>
      <c r="D28" s="27"/>
      <c r="E28" s="27"/>
      <c r="F28" s="27"/>
      <c r="G28" s="28"/>
      <c r="H28" s="17" t="s">
        <v>138</v>
      </c>
      <c r="I28" s="29">
        <f>K28/$J$21</f>
        <v>74.57923192672556</v>
      </c>
      <c r="J28" s="30">
        <v>20.38</v>
      </c>
      <c r="K28" s="30">
        <v>1519.9247466666668</v>
      </c>
      <c r="L28" s="30">
        <v>177.08898133333332</v>
      </c>
      <c r="M28" s="30">
        <v>335.64760000000007</v>
      </c>
    </row>
    <row r="29" spans="1:13" s="32" customFormat="1" ht="15" customHeight="1">
      <c r="A29" s="88" t="s">
        <v>20</v>
      </c>
      <c r="B29" s="18"/>
      <c r="C29" s="27"/>
      <c r="D29" s="27"/>
      <c r="E29" s="27"/>
      <c r="F29" s="27"/>
      <c r="G29" s="28"/>
      <c r="H29" s="17" t="s">
        <v>139</v>
      </c>
      <c r="I29" s="29">
        <f>K29/$J$21</f>
        <v>53.64658979391561</v>
      </c>
      <c r="J29" s="30">
        <v>20.38</v>
      </c>
      <c r="K29" s="30">
        <f>8746.54/8</f>
        <v>1093.3175</v>
      </c>
      <c r="L29" s="30">
        <f>163/8</f>
        <v>20.375</v>
      </c>
      <c r="M29" s="30">
        <f>836/8</f>
        <v>104.5</v>
      </c>
    </row>
    <row r="30" spans="1:13" s="32" customFormat="1" ht="15" customHeight="1">
      <c r="A30" s="73" t="s">
        <v>4</v>
      </c>
      <c r="B30" s="89"/>
      <c r="C30" s="89"/>
      <c r="D30" s="89"/>
      <c r="E30" s="89"/>
      <c r="F30" s="89"/>
      <c r="G30" s="90"/>
      <c r="H30" s="90"/>
      <c r="I30" s="91">
        <f>SUM(I24:I29)</f>
        <v>941.7151602878641</v>
      </c>
      <c r="J30" s="92"/>
      <c r="K30" s="92">
        <f>SUM(K24:K29)</f>
        <v>19192.154966666672</v>
      </c>
      <c r="L30" s="92">
        <f>SUM(L24:L29)</f>
        <v>1965.8871813333335</v>
      </c>
      <c r="M30" s="92">
        <f>SUM(M24:M29)</f>
        <v>1674.1915999999999</v>
      </c>
    </row>
    <row r="31" spans="1:13" s="32" customFormat="1" ht="15" customHeight="1">
      <c r="A31" s="87" t="s">
        <v>10</v>
      </c>
      <c r="B31" s="42"/>
      <c r="C31" s="42"/>
      <c r="D31" s="42"/>
      <c r="E31" s="42"/>
      <c r="F31" s="42"/>
      <c r="G31" s="38"/>
      <c r="H31" s="75"/>
      <c r="I31" s="43"/>
      <c r="J31" s="44"/>
      <c r="K31" s="44"/>
      <c r="L31" s="44"/>
      <c r="M31" s="44"/>
    </row>
    <row r="32" spans="1:13" s="26" customFormat="1" ht="15" customHeight="1">
      <c r="A32" s="381"/>
      <c r="B32" s="27">
        <v>1</v>
      </c>
      <c r="C32" s="27">
        <v>1</v>
      </c>
      <c r="D32" s="27"/>
      <c r="E32" s="27">
        <v>1</v>
      </c>
      <c r="F32" s="27"/>
      <c r="G32" s="28">
        <v>1974</v>
      </c>
      <c r="H32" s="17" t="s">
        <v>2</v>
      </c>
      <c r="I32" s="29">
        <f aca="true" t="shared" si="1" ref="I32:I37">K32/$J$21</f>
        <v>276.5542688910698</v>
      </c>
      <c r="J32" s="30">
        <v>20.38</v>
      </c>
      <c r="K32" s="30">
        <v>5636.176000000002</v>
      </c>
      <c r="L32" s="30">
        <v>449.4944000000001</v>
      </c>
      <c r="M32" s="30">
        <v>881.85</v>
      </c>
    </row>
    <row r="33" spans="1:13" ht="15" customHeight="1">
      <c r="A33" s="381"/>
      <c r="B33" s="27">
        <v>1</v>
      </c>
      <c r="C33" s="27"/>
      <c r="D33" s="27">
        <v>1</v>
      </c>
      <c r="E33" s="27">
        <v>1</v>
      </c>
      <c r="F33" s="27"/>
      <c r="G33" s="28">
        <v>1967</v>
      </c>
      <c r="H33" s="17" t="s">
        <v>0</v>
      </c>
      <c r="I33" s="29">
        <f t="shared" si="1"/>
        <v>371.57291462217876</v>
      </c>
      <c r="J33" s="30">
        <v>20.38</v>
      </c>
      <c r="K33" s="30">
        <v>7572.656000000003</v>
      </c>
      <c r="L33" s="30">
        <v>635.7016</v>
      </c>
      <c r="M33" s="30">
        <v>1431.5224</v>
      </c>
    </row>
    <row r="34" spans="1:13" ht="15" customHeight="1">
      <c r="A34" s="381"/>
      <c r="B34" s="27">
        <v>1</v>
      </c>
      <c r="C34" s="27">
        <v>1</v>
      </c>
      <c r="D34" s="27"/>
      <c r="E34" s="27">
        <v>1</v>
      </c>
      <c r="F34" s="27"/>
      <c r="G34" s="28">
        <v>1978</v>
      </c>
      <c r="H34" s="17" t="s">
        <v>0</v>
      </c>
      <c r="I34" s="29">
        <f t="shared" si="1"/>
        <v>32.00628066732091</v>
      </c>
      <c r="J34" s="30">
        <v>20.38</v>
      </c>
      <c r="K34" s="30">
        <v>652.2880000000001</v>
      </c>
      <c r="L34" s="30">
        <v>68.64</v>
      </c>
      <c r="M34" s="30">
        <v>71.32</v>
      </c>
    </row>
    <row r="35" spans="1:13" s="31" customFormat="1" ht="15" customHeight="1">
      <c r="A35" s="381"/>
      <c r="B35" s="27">
        <v>1</v>
      </c>
      <c r="C35" s="27">
        <v>1</v>
      </c>
      <c r="D35" s="27"/>
      <c r="E35" s="27">
        <v>1</v>
      </c>
      <c r="F35" s="27"/>
      <c r="G35" s="28">
        <v>1974</v>
      </c>
      <c r="H35" s="17" t="s">
        <v>0</v>
      </c>
      <c r="I35" s="29">
        <f t="shared" si="1"/>
        <v>140.02747791952896</v>
      </c>
      <c r="J35" s="30">
        <v>20.38</v>
      </c>
      <c r="K35" s="30">
        <v>2853.76</v>
      </c>
      <c r="L35" s="30">
        <v>315.744</v>
      </c>
      <c r="M35" s="30">
        <v>507.26</v>
      </c>
    </row>
    <row r="36" spans="1:13" s="31" customFormat="1" ht="15" customHeight="1">
      <c r="A36" s="258" t="s">
        <v>111</v>
      </c>
      <c r="B36" s="49">
        <f>SUM(B29:B35)</f>
        <v>4</v>
      </c>
      <c r="C36" s="49">
        <f>SUM(C29:C35)</f>
        <v>3</v>
      </c>
      <c r="D36" s="49">
        <f>SUM(D29:D35)</f>
        <v>1</v>
      </c>
      <c r="E36" s="49">
        <v>4</v>
      </c>
      <c r="F36" s="48"/>
      <c r="G36" s="49"/>
      <c r="H36" s="51"/>
      <c r="I36" s="47">
        <f t="shared" si="1"/>
        <v>0</v>
      </c>
      <c r="J36" s="50">
        <v>20.38</v>
      </c>
      <c r="K36" s="50"/>
      <c r="L36" s="50"/>
      <c r="M36" s="50"/>
    </row>
    <row r="37" spans="1:13" s="31" customFormat="1" ht="15" customHeight="1">
      <c r="A37" s="88" t="s">
        <v>20</v>
      </c>
      <c r="B37" s="18"/>
      <c r="C37" s="27"/>
      <c r="D37" s="27"/>
      <c r="E37" s="27"/>
      <c r="F37" s="27"/>
      <c r="G37" s="28"/>
      <c r="H37" s="17" t="s">
        <v>139</v>
      </c>
      <c r="I37" s="29">
        <f t="shared" si="1"/>
        <v>53.64658979391561</v>
      </c>
      <c r="J37" s="30">
        <v>20.38</v>
      </c>
      <c r="K37" s="30">
        <f>8746.54/8</f>
        <v>1093.3175</v>
      </c>
      <c r="L37" s="30">
        <f>163/8</f>
        <v>20.375</v>
      </c>
      <c r="M37" s="30">
        <f>836/8</f>
        <v>104.5</v>
      </c>
    </row>
    <row r="38" spans="1:13" s="31" customFormat="1" ht="15" customHeight="1">
      <c r="A38" s="88" t="s">
        <v>107</v>
      </c>
      <c r="B38" s="27"/>
      <c r="C38" s="27"/>
      <c r="D38" s="27"/>
      <c r="E38" s="27"/>
      <c r="F38" s="27"/>
      <c r="G38" s="28"/>
      <c r="H38" s="17" t="s">
        <v>138</v>
      </c>
      <c r="I38" s="29"/>
      <c r="J38" s="30"/>
      <c r="K38" s="30">
        <v>534.6980800000001</v>
      </c>
      <c r="L38" s="30">
        <v>67.88783733333334</v>
      </c>
      <c r="M38" s="30">
        <v>34.4136</v>
      </c>
    </row>
    <row r="39" spans="1:13" s="31" customFormat="1" ht="15" customHeight="1">
      <c r="A39" s="76" t="s">
        <v>47</v>
      </c>
      <c r="B39" s="89"/>
      <c r="C39" s="89"/>
      <c r="D39" s="89"/>
      <c r="E39" s="89"/>
      <c r="F39" s="89"/>
      <c r="G39" s="183"/>
      <c r="H39" s="183"/>
      <c r="I39" s="91"/>
      <c r="J39" s="92"/>
      <c r="K39" s="92">
        <f>SUM(K32:K38)</f>
        <v>18342.895580000004</v>
      </c>
      <c r="L39" s="92">
        <f>SUM(L32:L38)</f>
        <v>1557.8428373333338</v>
      </c>
      <c r="M39" s="92">
        <f>SUM(M32:M38)</f>
        <v>3030.866</v>
      </c>
    </row>
    <row r="40" spans="1:13" s="31" customFormat="1" ht="15" customHeight="1">
      <c r="A40" s="84" t="s">
        <v>11</v>
      </c>
      <c r="B40" s="42"/>
      <c r="C40" s="42"/>
      <c r="D40" s="42"/>
      <c r="E40" s="42"/>
      <c r="F40" s="42"/>
      <c r="G40" s="38"/>
      <c r="H40" s="45"/>
      <c r="I40" s="43"/>
      <c r="J40" s="44"/>
      <c r="K40" s="44"/>
      <c r="L40" s="44"/>
      <c r="M40" s="44"/>
    </row>
    <row r="41" spans="1:13" s="31" customFormat="1" ht="15" customHeight="1">
      <c r="A41" s="88" t="s">
        <v>107</v>
      </c>
      <c r="B41" s="18"/>
      <c r="C41" s="27"/>
      <c r="D41" s="27"/>
      <c r="E41" s="27"/>
      <c r="F41" s="27"/>
      <c r="G41" s="28"/>
      <c r="H41" s="17" t="s">
        <v>139</v>
      </c>
      <c r="I41" s="29">
        <f>K41/$J$21</f>
        <v>42.34962773961401</v>
      </c>
      <c r="J41" s="30">
        <v>20.38</v>
      </c>
      <c r="K41" s="30">
        <v>863.0854133333335</v>
      </c>
      <c r="L41" s="30">
        <v>104.28707466666667</v>
      </c>
      <c r="M41" s="30">
        <v>34.4136</v>
      </c>
    </row>
    <row r="42" spans="1:13" s="31" customFormat="1" ht="15" customHeight="1">
      <c r="A42" s="76" t="s">
        <v>5</v>
      </c>
      <c r="B42" s="89"/>
      <c r="C42" s="89"/>
      <c r="D42" s="89"/>
      <c r="E42" s="89"/>
      <c r="F42" s="89"/>
      <c r="G42" s="183"/>
      <c r="H42" s="183"/>
      <c r="I42" s="91"/>
      <c r="J42" s="92"/>
      <c r="K42" s="92">
        <v>863.0854133333335</v>
      </c>
      <c r="L42" s="92">
        <v>104.28707466666667</v>
      </c>
      <c r="M42" s="92">
        <v>34.4136</v>
      </c>
    </row>
    <row r="43" spans="1:13" s="31" customFormat="1" ht="15" customHeight="1">
      <c r="A43" s="87" t="s">
        <v>12</v>
      </c>
      <c r="B43" s="42"/>
      <c r="C43" s="42"/>
      <c r="D43" s="42"/>
      <c r="E43" s="42"/>
      <c r="F43" s="42"/>
      <c r="G43" s="38"/>
      <c r="H43" s="45"/>
      <c r="I43" s="43"/>
      <c r="J43" s="44"/>
      <c r="K43" s="52"/>
      <c r="L43" s="52"/>
      <c r="M43" s="52"/>
    </row>
    <row r="44" spans="1:13" s="31" customFormat="1" ht="15" customHeight="1">
      <c r="A44" s="381"/>
      <c r="B44" s="27">
        <v>1</v>
      </c>
      <c r="C44" s="27">
        <v>1</v>
      </c>
      <c r="D44" s="27"/>
      <c r="E44" s="27">
        <v>1</v>
      </c>
      <c r="F44" s="27"/>
      <c r="G44" s="28"/>
      <c r="H44" s="17" t="s">
        <v>0</v>
      </c>
      <c r="I44" s="29">
        <f>K44/$J$21</f>
        <v>198.0388616290481</v>
      </c>
      <c r="J44" s="30">
        <v>20.38</v>
      </c>
      <c r="K44" s="30">
        <v>4036.032</v>
      </c>
      <c r="L44" s="30">
        <v>201.93039999999996</v>
      </c>
      <c r="M44" s="30">
        <v>649.1252000000001</v>
      </c>
    </row>
    <row r="45" spans="1:13" s="33" customFormat="1" ht="15" customHeight="1">
      <c r="A45" s="381"/>
      <c r="B45" s="27">
        <v>1</v>
      </c>
      <c r="C45" s="27"/>
      <c r="D45" s="27">
        <v>1</v>
      </c>
      <c r="E45" s="27">
        <v>1</v>
      </c>
      <c r="F45" s="27"/>
      <c r="G45" s="28"/>
      <c r="H45" s="17" t="s">
        <v>21</v>
      </c>
      <c r="I45" s="29">
        <f>K45/$J$21</f>
        <v>176.53483807654564</v>
      </c>
      <c r="J45" s="30">
        <v>20.38</v>
      </c>
      <c r="K45" s="30">
        <v>3597.78</v>
      </c>
      <c r="L45" s="30">
        <v>361.58</v>
      </c>
      <c r="M45" s="30">
        <v>642.53</v>
      </c>
    </row>
    <row r="46" spans="1:13" s="31" customFormat="1" ht="15" customHeight="1">
      <c r="A46" s="381"/>
      <c r="B46" s="27">
        <v>1</v>
      </c>
      <c r="C46" s="27"/>
      <c r="D46" s="27">
        <v>1</v>
      </c>
      <c r="E46" s="27">
        <v>1</v>
      </c>
      <c r="F46" s="27"/>
      <c r="G46" s="28"/>
      <c r="H46" s="173" t="s">
        <v>141</v>
      </c>
      <c r="I46" s="29"/>
      <c r="J46" s="30"/>
      <c r="K46" s="30"/>
      <c r="L46" s="30"/>
      <c r="M46" s="30"/>
    </row>
    <row r="47" spans="1:13" s="32" customFormat="1" ht="15" customHeight="1">
      <c r="A47" s="381"/>
      <c r="B47" s="27">
        <v>1</v>
      </c>
      <c r="C47" s="27"/>
      <c r="D47" s="27">
        <v>1</v>
      </c>
      <c r="E47" s="27">
        <v>1</v>
      </c>
      <c r="F47" s="27"/>
      <c r="G47" s="28">
        <v>1986</v>
      </c>
      <c r="H47" s="173" t="s">
        <v>141</v>
      </c>
      <c r="I47" s="29"/>
      <c r="J47" s="30"/>
      <c r="K47" s="30"/>
      <c r="L47" s="30"/>
      <c r="M47" s="30"/>
    </row>
    <row r="48" spans="1:13" s="26" customFormat="1" ht="15" customHeight="1">
      <c r="A48" s="381"/>
      <c r="B48" s="27">
        <v>1</v>
      </c>
      <c r="C48" s="27"/>
      <c r="D48" s="27">
        <v>1</v>
      </c>
      <c r="E48" s="27">
        <v>1</v>
      </c>
      <c r="F48" s="27"/>
      <c r="G48" s="28"/>
      <c r="H48" s="173" t="s">
        <v>141</v>
      </c>
      <c r="I48" s="29"/>
      <c r="J48" s="30"/>
      <c r="K48" s="30">
        <v>0</v>
      </c>
      <c r="L48" s="30">
        <v>0</v>
      </c>
      <c r="M48" s="30">
        <v>0</v>
      </c>
    </row>
    <row r="49" spans="1:13" ht="15" customHeight="1">
      <c r="A49" s="88" t="s">
        <v>64</v>
      </c>
      <c r="B49" s="27">
        <v>3</v>
      </c>
      <c r="C49" s="27">
        <v>2</v>
      </c>
      <c r="D49" s="27">
        <v>1</v>
      </c>
      <c r="E49" s="27">
        <v>3</v>
      </c>
      <c r="F49" s="27"/>
      <c r="G49" s="28"/>
      <c r="H49" s="173" t="s">
        <v>141</v>
      </c>
      <c r="I49" s="29">
        <f>K49/$J$21</f>
        <v>2731.1182531894015</v>
      </c>
      <c r="J49" s="30">
        <v>20.38</v>
      </c>
      <c r="K49" s="30">
        <v>55660.19</v>
      </c>
      <c r="L49" s="30"/>
      <c r="M49" s="30"/>
    </row>
    <row r="50" spans="1:13" s="31" customFormat="1" ht="15" customHeight="1">
      <c r="A50" s="73" t="s">
        <v>23</v>
      </c>
      <c r="B50" s="89">
        <f>SUM(B44:B49)</f>
        <v>8</v>
      </c>
      <c r="C50" s="89">
        <f>SUM(C44:C49)</f>
        <v>3</v>
      </c>
      <c r="D50" s="89">
        <f>SUM(D44:D49)</f>
        <v>5</v>
      </c>
      <c r="E50" s="89">
        <f>SUM(E44:E49)</f>
        <v>8</v>
      </c>
      <c r="F50" s="183"/>
      <c r="G50" s="183"/>
      <c r="H50" s="183"/>
      <c r="I50" s="183"/>
      <c r="J50" s="134"/>
      <c r="K50" s="373">
        <f>SUM(K44:K49)</f>
        <v>63294.002</v>
      </c>
      <c r="L50" s="373">
        <f>SUM(L44:L49)</f>
        <v>563.5103999999999</v>
      </c>
      <c r="M50" s="373">
        <f>SUM(M44:M49)</f>
        <v>1291.6552000000001</v>
      </c>
    </row>
    <row r="51" spans="1:13" s="26" customFormat="1" ht="15" customHeight="1">
      <c r="A51" s="87" t="s">
        <v>13</v>
      </c>
      <c r="B51" s="42"/>
      <c r="C51" s="42"/>
      <c r="D51" s="42"/>
      <c r="E51" s="42"/>
      <c r="F51" s="42"/>
      <c r="G51" s="38"/>
      <c r="H51" s="45"/>
      <c r="I51" s="43"/>
      <c r="J51" s="44"/>
      <c r="K51" s="44"/>
      <c r="L51" s="44"/>
      <c r="M51" s="44"/>
    </row>
    <row r="52" spans="1:13" ht="15" customHeight="1">
      <c r="A52" s="381"/>
      <c r="B52" s="27">
        <v>1</v>
      </c>
      <c r="C52" s="27">
        <v>1</v>
      </c>
      <c r="D52" s="27"/>
      <c r="E52" s="27">
        <v>1</v>
      </c>
      <c r="F52" s="27"/>
      <c r="G52" s="28">
        <v>1988</v>
      </c>
      <c r="H52" s="17" t="s">
        <v>2</v>
      </c>
      <c r="I52" s="29">
        <f aca="true" t="shared" si="2" ref="I52:I57">K52/$J$21</f>
        <v>314.0616290480865</v>
      </c>
      <c r="J52" s="30">
        <v>20.38</v>
      </c>
      <c r="K52" s="30">
        <v>6400.576000000003</v>
      </c>
      <c r="L52" s="30">
        <v>1297.6352</v>
      </c>
      <c r="M52" s="30">
        <v>0</v>
      </c>
    </row>
    <row r="53" spans="1:13" ht="15" customHeight="1">
      <c r="A53" s="381"/>
      <c r="B53" s="27">
        <v>1</v>
      </c>
      <c r="C53" s="27"/>
      <c r="D53" s="27">
        <v>1</v>
      </c>
      <c r="E53" s="27">
        <v>1</v>
      </c>
      <c r="F53" s="27"/>
      <c r="G53" s="28">
        <v>1992</v>
      </c>
      <c r="H53" s="17" t="s">
        <v>140</v>
      </c>
      <c r="I53" s="29">
        <f t="shared" si="2"/>
        <v>170.18253189401375</v>
      </c>
      <c r="J53" s="30">
        <v>20.38</v>
      </c>
      <c r="K53" s="30">
        <v>3468.32</v>
      </c>
      <c r="L53" s="30"/>
      <c r="M53" s="30"/>
    </row>
    <row r="54" spans="1:13" ht="15" customHeight="1">
      <c r="A54" s="381"/>
      <c r="B54" s="27">
        <v>1</v>
      </c>
      <c r="C54" s="27">
        <v>1</v>
      </c>
      <c r="D54" s="27"/>
      <c r="E54" s="27">
        <v>1</v>
      </c>
      <c r="F54" s="27"/>
      <c r="G54" s="28">
        <v>1990</v>
      </c>
      <c r="H54" s="17" t="s">
        <v>21</v>
      </c>
      <c r="I54" s="29">
        <f t="shared" si="2"/>
        <v>213.6909715407262</v>
      </c>
      <c r="J54" s="30">
        <v>20.38</v>
      </c>
      <c r="K54" s="30">
        <v>4355.022</v>
      </c>
      <c r="L54" s="30">
        <v>450.5108</v>
      </c>
      <c r="M54" s="30">
        <v>371.78479999999996</v>
      </c>
    </row>
    <row r="55" spans="1:13" s="31" customFormat="1" ht="15" customHeight="1">
      <c r="A55" s="381"/>
      <c r="B55" s="27">
        <v>1</v>
      </c>
      <c r="C55" s="27">
        <v>1</v>
      </c>
      <c r="D55" s="27"/>
      <c r="E55" s="27">
        <v>1</v>
      </c>
      <c r="F55" s="27"/>
      <c r="G55" s="28">
        <v>1986</v>
      </c>
      <c r="H55" s="17" t="s">
        <v>21</v>
      </c>
      <c r="I55" s="29">
        <f t="shared" si="2"/>
        <v>180.01864573110896</v>
      </c>
      <c r="J55" s="30">
        <v>20.38</v>
      </c>
      <c r="K55" s="30">
        <v>3668.78</v>
      </c>
      <c r="L55" s="30">
        <v>484.59839999999997</v>
      </c>
      <c r="M55" s="30">
        <v>0</v>
      </c>
    </row>
    <row r="56" spans="1:13" s="32" customFormat="1" ht="15" customHeight="1">
      <c r="A56" s="258" t="s">
        <v>111</v>
      </c>
      <c r="B56" s="89">
        <v>4</v>
      </c>
      <c r="C56" s="89">
        <v>3</v>
      </c>
      <c r="D56" s="89">
        <v>1</v>
      </c>
      <c r="E56" s="89">
        <v>4</v>
      </c>
      <c r="F56" s="140"/>
      <c r="G56" s="141"/>
      <c r="H56" s="141"/>
      <c r="I56" s="91">
        <f t="shared" si="2"/>
        <v>0</v>
      </c>
      <c r="J56" s="92">
        <v>20.38</v>
      </c>
      <c r="K56" s="260"/>
      <c r="L56" s="260"/>
      <c r="M56" s="260"/>
    </row>
    <row r="57" spans="1:13" ht="15" customHeight="1">
      <c r="A57" s="88" t="s">
        <v>6</v>
      </c>
      <c r="B57" s="27">
        <v>7</v>
      </c>
      <c r="C57" s="27">
        <v>3</v>
      </c>
      <c r="D57" s="27">
        <v>4</v>
      </c>
      <c r="E57" s="27">
        <v>7</v>
      </c>
      <c r="F57" s="27"/>
      <c r="G57" s="28"/>
      <c r="H57" s="17" t="s">
        <v>21</v>
      </c>
      <c r="I57" s="29">
        <f t="shared" si="2"/>
        <v>652.8781157998039</v>
      </c>
      <c r="J57" s="30">
        <v>20.38</v>
      </c>
      <c r="K57" s="30">
        <v>13305.656000000003</v>
      </c>
      <c r="L57" s="30">
        <v>722.0928</v>
      </c>
      <c r="M57" s="30">
        <v>1139.578</v>
      </c>
    </row>
    <row r="58" spans="1:13" s="32" customFormat="1" ht="15" customHeight="1">
      <c r="A58" s="73" t="s">
        <v>25</v>
      </c>
      <c r="B58" s="89">
        <f>SUM(B52:B57)</f>
        <v>15</v>
      </c>
      <c r="C58" s="89">
        <f>SUM(C52:C57)</f>
        <v>9</v>
      </c>
      <c r="D58" s="89">
        <f>SUM(D52:D57)</f>
        <v>6</v>
      </c>
      <c r="E58" s="89">
        <f>SUM(E52:E57)</f>
        <v>15</v>
      </c>
      <c r="F58" s="89"/>
      <c r="G58" s="90"/>
      <c r="H58" s="74"/>
      <c r="I58" s="91"/>
      <c r="J58" s="92"/>
      <c r="K58" s="92">
        <f>SUM(K52:K57)</f>
        <v>31198.354000000003</v>
      </c>
      <c r="L58" s="92">
        <f>SUM(L52:L57)</f>
        <v>2954.8372</v>
      </c>
      <c r="M58" s="92">
        <f>SUM(M52:M57)</f>
        <v>1511.3627999999999</v>
      </c>
    </row>
    <row r="59" spans="1:13" s="32" customFormat="1" ht="15" customHeight="1">
      <c r="A59" s="77" t="s">
        <v>63</v>
      </c>
      <c r="B59" s="140">
        <f>B58+B50+B36+B27+B22+B19</f>
        <v>55</v>
      </c>
      <c r="C59" s="140"/>
      <c r="D59" s="140"/>
      <c r="E59" s="140"/>
      <c r="F59" s="140"/>
      <c r="G59" s="140"/>
      <c r="H59" s="114"/>
      <c r="I59" s="140"/>
      <c r="J59" s="260"/>
      <c r="K59" s="260">
        <v>231824.11</v>
      </c>
      <c r="L59" s="260">
        <v>13593.44</v>
      </c>
      <c r="M59" s="260">
        <v>16337.81</v>
      </c>
    </row>
    <row r="60" spans="2:8" ht="12.75">
      <c r="B60" s="20"/>
      <c r="C60" s="20"/>
      <c r="D60" s="20"/>
      <c r="E60" s="20"/>
      <c r="F60" s="20"/>
      <c r="H60" s="34"/>
    </row>
    <row r="61" spans="2:8" ht="12.75">
      <c r="B61" s="20"/>
      <c r="C61" s="20"/>
      <c r="D61" s="20"/>
      <c r="E61" s="20"/>
      <c r="F61" s="20"/>
      <c r="H61" s="34"/>
    </row>
  </sheetData>
  <sheetProtection selectLockedCells="1" selectUnlockedCells="1"/>
  <mergeCells count="3">
    <mergeCell ref="A1:M1"/>
    <mergeCell ref="A2:M2"/>
    <mergeCell ref="N1:P1"/>
  </mergeCells>
  <printOptions/>
  <pageMargins left="0.15748031496062992" right="0.2362204724409449" top="1.0236220472440944" bottom="1.0236220472440944" header="0.7874015748031497" footer="0.7874015748031497"/>
  <pageSetup horizontalDpi="600" verticalDpi="600" orientation="landscape" paperSize="9" scale="55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L17"/>
  <sheetViews>
    <sheetView workbookViewId="0" topLeftCell="A1">
      <selection activeCell="B27" sqref="B27"/>
    </sheetView>
  </sheetViews>
  <sheetFormatPr defaultColWidth="9.140625" defaultRowHeight="12.75"/>
  <cols>
    <col min="1" max="1" width="36.28125" style="2" bestFit="1" customWidth="1"/>
    <col min="2" max="2" width="10.7109375" style="2" customWidth="1"/>
    <col min="3" max="4" width="7.7109375" style="2" customWidth="1"/>
    <col min="5" max="6" width="10.7109375" style="2" customWidth="1"/>
    <col min="7" max="7" width="11.28125" style="2" customWidth="1"/>
    <col min="8" max="8" width="14.00390625" style="2" customWidth="1"/>
    <col min="9" max="9" width="17.421875" style="329" customWidth="1"/>
    <col min="10" max="10" width="15.421875" style="337" customWidth="1"/>
    <col min="11" max="11" width="21.140625" style="337" customWidth="1"/>
    <col min="12" max="16384" width="11.28125" style="2" customWidth="1"/>
  </cols>
  <sheetData>
    <row r="1" spans="1:12" s="9" customFormat="1" ht="30" customHeight="1">
      <c r="A1" s="408" t="s">
        <v>34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358">
        <v>40070193</v>
      </c>
    </row>
    <row r="2" spans="1:11" s="11" customFormat="1" ht="39" customHeight="1">
      <c r="A2" s="407" t="s">
        <v>82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5" customHeight="1">
      <c r="A3" s="59" t="s">
        <v>96</v>
      </c>
      <c r="B3" s="94" t="s">
        <v>97</v>
      </c>
      <c r="C3" s="94" t="s">
        <v>14</v>
      </c>
      <c r="D3" s="94" t="s">
        <v>15</v>
      </c>
      <c r="E3" s="94" t="s">
        <v>84</v>
      </c>
      <c r="F3" s="94" t="s">
        <v>98</v>
      </c>
      <c r="G3" s="94" t="s">
        <v>85</v>
      </c>
      <c r="H3" s="95" t="s">
        <v>109</v>
      </c>
      <c r="I3" s="322" t="s">
        <v>93</v>
      </c>
      <c r="J3" s="94" t="s">
        <v>94</v>
      </c>
      <c r="K3" s="330" t="s">
        <v>90</v>
      </c>
    </row>
    <row r="4" spans="1:11" ht="15" customHeight="1">
      <c r="A4" s="96" t="s">
        <v>18</v>
      </c>
      <c r="B4" s="56"/>
      <c r="C4" s="56"/>
      <c r="D4" s="56"/>
      <c r="E4" s="56"/>
      <c r="F4" s="56"/>
      <c r="G4" s="56"/>
      <c r="H4" s="56"/>
      <c r="I4" s="323"/>
      <c r="J4" s="331"/>
      <c r="K4" s="331"/>
    </row>
    <row r="5" spans="1:11" ht="15" customHeight="1">
      <c r="A5" s="382"/>
      <c r="B5" s="101">
        <v>1</v>
      </c>
      <c r="C5" s="97"/>
      <c r="D5" s="97">
        <v>1</v>
      </c>
      <c r="E5" s="97">
        <v>1</v>
      </c>
      <c r="F5" s="102"/>
      <c r="G5" s="103">
        <v>1967</v>
      </c>
      <c r="H5" s="105" t="s">
        <v>131</v>
      </c>
      <c r="I5" s="324">
        <f>K5/J5</f>
        <v>370.64334085778785</v>
      </c>
      <c r="J5" s="332">
        <v>22.15</v>
      </c>
      <c r="K5" s="338">
        <v>8209.75</v>
      </c>
    </row>
    <row r="6" spans="1:11" ht="15" customHeight="1">
      <c r="A6" s="382"/>
      <c r="B6" s="104">
        <v>1</v>
      </c>
      <c r="C6" s="103">
        <v>1</v>
      </c>
      <c r="D6" s="102"/>
      <c r="E6" s="103">
        <v>1</v>
      </c>
      <c r="F6" s="102"/>
      <c r="G6" s="103">
        <v>1952</v>
      </c>
      <c r="H6" s="105" t="s">
        <v>131</v>
      </c>
      <c r="I6" s="324">
        <f aca="true" t="shared" si="0" ref="I6:I12">K6/J6</f>
        <v>382.39909706546274</v>
      </c>
      <c r="J6" s="332">
        <v>22.15</v>
      </c>
      <c r="K6" s="338">
        <v>8470.14</v>
      </c>
    </row>
    <row r="7" spans="1:11" ht="15" customHeight="1">
      <c r="A7" s="382"/>
      <c r="B7" s="1">
        <v>1</v>
      </c>
      <c r="C7" s="106">
        <v>1</v>
      </c>
      <c r="D7" s="1"/>
      <c r="E7" s="106">
        <v>1</v>
      </c>
      <c r="F7" s="1"/>
      <c r="G7" s="106">
        <v>1947</v>
      </c>
      <c r="H7" s="105" t="s">
        <v>131</v>
      </c>
      <c r="I7" s="324">
        <f t="shared" si="0"/>
        <v>260.44243792325057</v>
      </c>
      <c r="J7" s="332">
        <v>22.15</v>
      </c>
      <c r="K7" s="338">
        <v>5768.8</v>
      </c>
    </row>
    <row r="8" spans="1:11" ht="15" customHeight="1">
      <c r="A8" s="382"/>
      <c r="B8" s="104">
        <v>1</v>
      </c>
      <c r="C8" s="103">
        <v>1</v>
      </c>
      <c r="D8" s="104"/>
      <c r="E8" s="103">
        <v>1</v>
      </c>
      <c r="F8" s="104"/>
      <c r="G8" s="103">
        <v>1955</v>
      </c>
      <c r="H8" s="105" t="s">
        <v>131</v>
      </c>
      <c r="I8" s="324">
        <f t="shared" si="0"/>
        <v>287.7990970654628</v>
      </c>
      <c r="J8" s="332">
        <v>22.15</v>
      </c>
      <c r="K8" s="338">
        <v>6374.75</v>
      </c>
    </row>
    <row r="9" spans="1:11" ht="15" customHeight="1">
      <c r="A9" s="382"/>
      <c r="B9" s="104">
        <v>1</v>
      </c>
      <c r="C9" s="103">
        <v>1</v>
      </c>
      <c r="D9" s="102"/>
      <c r="E9" s="103">
        <v>1</v>
      </c>
      <c r="F9" s="102"/>
      <c r="G9" s="103">
        <v>1947</v>
      </c>
      <c r="H9" s="105" t="s">
        <v>131</v>
      </c>
      <c r="I9" s="324">
        <f t="shared" si="0"/>
        <v>0</v>
      </c>
      <c r="J9" s="332">
        <v>22.15</v>
      </c>
      <c r="K9" s="339">
        <v>0</v>
      </c>
    </row>
    <row r="10" spans="1:11" ht="15" customHeight="1">
      <c r="A10" s="382"/>
      <c r="B10" s="1">
        <v>1</v>
      </c>
      <c r="C10" s="106">
        <v>1</v>
      </c>
      <c r="D10" s="1"/>
      <c r="E10" s="106">
        <v>1</v>
      </c>
      <c r="F10" s="1"/>
      <c r="G10" s="106">
        <v>1967</v>
      </c>
      <c r="H10" s="105" t="s">
        <v>131</v>
      </c>
      <c r="I10" s="324">
        <f t="shared" si="0"/>
        <v>122.80361173814899</v>
      </c>
      <c r="J10" s="332">
        <v>22.15</v>
      </c>
      <c r="K10" s="338">
        <v>2720.1</v>
      </c>
    </row>
    <row r="11" spans="1:11" ht="15" customHeight="1">
      <c r="A11" s="382"/>
      <c r="B11" s="1">
        <v>1</v>
      </c>
      <c r="C11" s="106">
        <v>1</v>
      </c>
      <c r="D11" s="1"/>
      <c r="E11" s="1">
        <v>1</v>
      </c>
      <c r="F11" s="1"/>
      <c r="G11" s="106">
        <v>1959</v>
      </c>
      <c r="H11" s="105" t="s">
        <v>21</v>
      </c>
      <c r="I11" s="324">
        <f t="shared" si="0"/>
        <v>795.3138600451468</v>
      </c>
      <c r="J11" s="332">
        <v>22.15</v>
      </c>
      <c r="K11" s="338">
        <v>17616.202</v>
      </c>
    </row>
    <row r="12" spans="1:11" ht="15" customHeight="1">
      <c r="A12" s="382"/>
      <c r="B12" s="1">
        <v>1</v>
      </c>
      <c r="C12" s="106"/>
      <c r="D12" s="1">
        <v>1</v>
      </c>
      <c r="E12" s="1">
        <v>1</v>
      </c>
      <c r="F12" s="1"/>
      <c r="G12" s="106">
        <v>1955</v>
      </c>
      <c r="H12" s="105" t="s">
        <v>131</v>
      </c>
      <c r="I12" s="324">
        <f t="shared" si="0"/>
        <v>222.8058690744921</v>
      </c>
      <c r="J12" s="332">
        <v>22.15</v>
      </c>
      <c r="K12" s="338">
        <v>4935.15</v>
      </c>
    </row>
    <row r="13" spans="1:11" ht="15" customHeight="1">
      <c r="A13" s="73" t="s">
        <v>62</v>
      </c>
      <c r="B13" s="53">
        <f>SUM(B5:B12)</f>
        <v>8</v>
      </c>
      <c r="C13" s="53">
        <f aca="true" t="shared" si="1" ref="C13:I13">SUM(C5:C12)</f>
        <v>6</v>
      </c>
      <c r="D13" s="53">
        <f t="shared" si="1"/>
        <v>2</v>
      </c>
      <c r="E13" s="53">
        <f t="shared" si="1"/>
        <v>8</v>
      </c>
      <c r="F13" s="53">
        <f t="shared" si="1"/>
        <v>0</v>
      </c>
      <c r="G13" s="54"/>
      <c r="H13" s="100"/>
      <c r="I13" s="325">
        <f t="shared" si="1"/>
        <v>2442.2073137697516</v>
      </c>
      <c r="J13" s="333"/>
      <c r="K13" s="340">
        <f>SUM(K5:K12)</f>
        <v>54094.892</v>
      </c>
    </row>
    <row r="14" spans="1:11" ht="15" customHeight="1">
      <c r="A14" s="96" t="s">
        <v>9</v>
      </c>
      <c r="B14" s="93"/>
      <c r="C14" s="93"/>
      <c r="D14" s="93"/>
      <c r="E14" s="93"/>
      <c r="F14" s="93"/>
      <c r="G14" s="93"/>
      <c r="H14" s="93"/>
      <c r="I14" s="326"/>
      <c r="J14" s="334"/>
      <c r="K14" s="334"/>
    </row>
    <row r="15" spans="1:11" ht="15" customHeight="1">
      <c r="A15" s="382"/>
      <c r="B15" s="98">
        <v>1</v>
      </c>
      <c r="C15" s="98"/>
      <c r="D15" s="98">
        <v>1</v>
      </c>
      <c r="E15" s="98">
        <v>1</v>
      </c>
      <c r="F15" s="98"/>
      <c r="G15" s="98">
        <v>1973</v>
      </c>
      <c r="H15" s="99" t="s">
        <v>131</v>
      </c>
      <c r="I15" s="327">
        <f>K15/J15</f>
        <v>319.71948717948715</v>
      </c>
      <c r="J15" s="335">
        <v>19.5</v>
      </c>
      <c r="K15" s="341">
        <v>6234.53</v>
      </c>
    </row>
    <row r="16" spans="1:11" ht="15" customHeight="1">
      <c r="A16" s="73" t="s">
        <v>4</v>
      </c>
      <c r="B16" s="53">
        <f>SUM(B15)</f>
        <v>1</v>
      </c>
      <c r="C16" s="53">
        <f aca="true" t="shared" si="2" ref="C16:K16">SUM(C15)</f>
        <v>0</v>
      </c>
      <c r="D16" s="53">
        <f t="shared" si="2"/>
        <v>1</v>
      </c>
      <c r="E16" s="53">
        <f t="shared" si="2"/>
        <v>1</v>
      </c>
      <c r="F16" s="53">
        <f t="shared" si="2"/>
        <v>0</v>
      </c>
      <c r="G16" s="53"/>
      <c r="H16" s="53"/>
      <c r="I16" s="325">
        <f t="shared" si="2"/>
        <v>319.71948717948715</v>
      </c>
      <c r="J16" s="333"/>
      <c r="K16" s="342">
        <f t="shared" si="2"/>
        <v>6234.53</v>
      </c>
    </row>
    <row r="17" spans="1:11" s="22" customFormat="1" ht="15" customHeight="1">
      <c r="A17" s="77" t="s">
        <v>63</v>
      </c>
      <c r="B17" s="55">
        <f>B13+B16</f>
        <v>9</v>
      </c>
      <c r="C17" s="55">
        <f aca="true" t="shared" si="3" ref="C17:K17">C13+C16</f>
        <v>6</v>
      </c>
      <c r="D17" s="55">
        <f t="shared" si="3"/>
        <v>3</v>
      </c>
      <c r="E17" s="55">
        <f t="shared" si="3"/>
        <v>9</v>
      </c>
      <c r="F17" s="55">
        <f t="shared" si="3"/>
        <v>0</v>
      </c>
      <c r="G17" s="55"/>
      <c r="H17" s="55"/>
      <c r="I17" s="328">
        <f t="shared" si="3"/>
        <v>2761.926800949239</v>
      </c>
      <c r="J17" s="336"/>
      <c r="K17" s="328">
        <f t="shared" si="3"/>
        <v>60329.422</v>
      </c>
    </row>
  </sheetData>
  <mergeCells count="2">
    <mergeCell ref="A2:K2"/>
    <mergeCell ref="A1:K1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N21"/>
  <sheetViews>
    <sheetView workbookViewId="0" topLeftCell="A1">
      <selection activeCell="D28" sqref="D28"/>
    </sheetView>
  </sheetViews>
  <sheetFormatPr defaultColWidth="9.140625" defaultRowHeight="12.75"/>
  <cols>
    <col min="1" max="1" width="37.28125" style="109" customWidth="1"/>
    <col min="2" max="2" width="10.7109375" style="107" customWidth="1"/>
    <col min="3" max="4" width="7.7109375" style="107" customWidth="1"/>
    <col min="5" max="5" width="10.28125" style="107" customWidth="1"/>
    <col min="6" max="6" width="10.421875" style="107" customWidth="1"/>
    <col min="7" max="7" width="9.28125" style="107" customWidth="1"/>
    <col min="8" max="8" width="16.57421875" style="107" customWidth="1"/>
    <col min="9" max="9" width="13.00390625" style="107" customWidth="1"/>
    <col min="10" max="10" width="9.140625" style="109" customWidth="1"/>
    <col min="11" max="11" width="14.00390625" style="268" customWidth="1"/>
    <col min="12" max="12" width="12.140625" style="109" customWidth="1"/>
    <col min="13" max="13" width="41.8515625" style="109" customWidth="1"/>
    <col min="14" max="14" width="11.7109375" style="109" customWidth="1"/>
    <col min="15" max="16384" width="9.140625" style="109" customWidth="1"/>
  </cols>
  <sheetData>
    <row r="1" spans="1:14" s="108" customFormat="1" ht="29.25" customHeight="1">
      <c r="A1" s="412" t="s">
        <v>35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359">
        <v>40070194</v>
      </c>
    </row>
    <row r="2" spans="1:13" ht="39" customHeight="1">
      <c r="A2" s="409" t="s">
        <v>67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</row>
    <row r="3" spans="1:13" ht="28.5" customHeight="1">
      <c r="A3" s="59" t="s">
        <v>96</v>
      </c>
      <c r="B3" s="38" t="s">
        <v>97</v>
      </c>
      <c r="C3" s="38" t="s">
        <v>14</v>
      </c>
      <c r="D3" s="38" t="s">
        <v>15</v>
      </c>
      <c r="E3" s="38" t="s">
        <v>84</v>
      </c>
      <c r="F3" s="38" t="s">
        <v>98</v>
      </c>
      <c r="G3" s="38" t="s">
        <v>85</v>
      </c>
      <c r="H3" s="59" t="s">
        <v>109</v>
      </c>
      <c r="I3" s="38" t="s">
        <v>93</v>
      </c>
      <c r="J3" s="38" t="s">
        <v>94</v>
      </c>
      <c r="K3" s="40" t="s">
        <v>90</v>
      </c>
      <c r="L3" s="38" t="s">
        <v>91</v>
      </c>
      <c r="M3" s="38" t="s">
        <v>92</v>
      </c>
    </row>
    <row r="4" spans="1:13" s="57" customFormat="1" ht="15" customHeight="1">
      <c r="A4" s="118" t="s">
        <v>18</v>
      </c>
      <c r="B4" s="58"/>
      <c r="C4" s="58"/>
      <c r="D4" s="58"/>
      <c r="E4" s="58"/>
      <c r="F4" s="58"/>
      <c r="G4" s="58"/>
      <c r="H4" s="58"/>
      <c r="I4" s="58"/>
      <c r="J4" s="58"/>
      <c r="K4" s="263"/>
      <c r="L4" s="58"/>
      <c r="M4" s="58"/>
    </row>
    <row r="5" spans="1:13" ht="15" customHeight="1">
      <c r="A5" s="383"/>
      <c r="B5" s="110">
        <v>1</v>
      </c>
      <c r="C5" s="110"/>
      <c r="D5" s="110">
        <v>1</v>
      </c>
      <c r="E5" s="110">
        <v>1</v>
      </c>
      <c r="F5" s="110"/>
      <c r="G5" s="110">
        <v>1990</v>
      </c>
      <c r="H5" s="110" t="s">
        <v>21</v>
      </c>
      <c r="I5" s="110"/>
      <c r="J5" s="110"/>
      <c r="K5" s="264">
        <v>2371.05</v>
      </c>
      <c r="L5" s="110"/>
      <c r="M5" s="110"/>
    </row>
    <row r="6" spans="1:13" ht="15" customHeight="1">
      <c r="A6" s="383"/>
      <c r="B6" s="110">
        <v>1</v>
      </c>
      <c r="C6" s="110">
        <v>1</v>
      </c>
      <c r="D6" s="110"/>
      <c r="E6" s="110">
        <v>1</v>
      </c>
      <c r="F6" s="110"/>
      <c r="G6" s="110">
        <v>1990</v>
      </c>
      <c r="H6" s="110" t="s">
        <v>21</v>
      </c>
      <c r="I6" s="110"/>
      <c r="J6" s="110"/>
      <c r="K6" s="264">
        <v>2371.04</v>
      </c>
      <c r="L6" s="110"/>
      <c r="M6" s="110"/>
    </row>
    <row r="7" spans="1:13" ht="15" customHeight="1">
      <c r="A7" s="384"/>
      <c r="B7" s="110">
        <v>1</v>
      </c>
      <c r="C7" s="110"/>
      <c r="D7" s="110">
        <v>1</v>
      </c>
      <c r="E7" s="110"/>
      <c r="F7" s="110">
        <v>1</v>
      </c>
      <c r="G7" s="110">
        <v>1978</v>
      </c>
      <c r="H7" s="110"/>
      <c r="I7" s="110"/>
      <c r="J7" s="110"/>
      <c r="K7" s="264">
        <v>86.48</v>
      </c>
      <c r="L7" s="110"/>
      <c r="M7" s="110"/>
    </row>
    <row r="8" spans="1:13" ht="15" customHeight="1">
      <c r="A8" s="383"/>
      <c r="B8" s="110">
        <v>1</v>
      </c>
      <c r="C8" s="110">
        <v>1</v>
      </c>
      <c r="D8" s="110"/>
      <c r="E8" s="110">
        <v>1</v>
      </c>
      <c r="F8" s="110"/>
      <c r="G8" s="110">
        <v>1977</v>
      </c>
      <c r="H8" s="111" t="s">
        <v>22</v>
      </c>
      <c r="I8" s="110"/>
      <c r="J8" s="110"/>
      <c r="K8" s="264">
        <v>2376</v>
      </c>
      <c r="L8" s="110"/>
      <c r="M8" s="110"/>
    </row>
    <row r="9" spans="1:13" ht="15" customHeight="1">
      <c r="A9" s="383"/>
      <c r="B9" s="110">
        <v>1</v>
      </c>
      <c r="C9" s="110"/>
      <c r="D9" s="110">
        <v>1</v>
      </c>
      <c r="E9" s="110">
        <v>1</v>
      </c>
      <c r="F9" s="110"/>
      <c r="G9" s="110">
        <v>1988</v>
      </c>
      <c r="H9" s="111" t="s">
        <v>22</v>
      </c>
      <c r="I9" s="110"/>
      <c r="J9" s="110"/>
      <c r="K9" s="264">
        <v>1190</v>
      </c>
      <c r="L9" s="110"/>
      <c r="M9" s="110"/>
    </row>
    <row r="10" spans="1:13" s="32" customFormat="1" ht="15" customHeight="1">
      <c r="A10" s="74" t="s">
        <v>62</v>
      </c>
      <c r="B10" s="49">
        <f>SUM(B5:B9)</f>
        <v>5</v>
      </c>
      <c r="C10" s="49">
        <v>2</v>
      </c>
      <c r="D10" s="49">
        <v>3</v>
      </c>
      <c r="E10" s="49">
        <f>SUM(E5:E8)</f>
        <v>3</v>
      </c>
      <c r="F10" s="49">
        <v>1</v>
      </c>
      <c r="G10" s="49"/>
      <c r="H10" s="49"/>
      <c r="I10" s="49"/>
      <c r="J10" s="49"/>
      <c r="K10" s="265">
        <f>SUM(K5:K9)</f>
        <v>8394.57</v>
      </c>
      <c r="L10" s="46"/>
      <c r="M10" s="46"/>
    </row>
    <row r="11" spans="1:13" s="57" customFormat="1" ht="15" customHeight="1">
      <c r="A11" s="118" t="s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266"/>
      <c r="L11" s="116"/>
      <c r="M11" s="116"/>
    </row>
    <row r="12" spans="1:13" s="32" customFormat="1" ht="15" customHeight="1">
      <c r="A12" s="383"/>
      <c r="B12" s="27">
        <v>1</v>
      </c>
      <c r="C12" s="27"/>
      <c r="D12" s="27">
        <v>1</v>
      </c>
      <c r="E12" s="27">
        <v>1</v>
      </c>
      <c r="F12" s="27"/>
      <c r="G12" s="27">
        <v>1976</v>
      </c>
      <c r="H12" s="27"/>
      <c r="I12" s="27"/>
      <c r="J12" s="27"/>
      <c r="K12" s="264">
        <v>86.48</v>
      </c>
      <c r="L12" s="117"/>
      <c r="M12" s="117"/>
    </row>
    <row r="13" spans="1:13" s="32" customFormat="1" ht="15" customHeight="1">
      <c r="A13" s="74" t="s">
        <v>4</v>
      </c>
      <c r="B13" s="49">
        <f>SUM(B12)</f>
        <v>1</v>
      </c>
      <c r="C13" s="49">
        <f>SUM(C12)</f>
        <v>0</v>
      </c>
      <c r="D13" s="49">
        <f>SUM(D12)</f>
        <v>1</v>
      </c>
      <c r="E13" s="49">
        <f>SUM(E12)</f>
        <v>1</v>
      </c>
      <c r="F13" s="49">
        <f>SUM(F12)</f>
        <v>0</v>
      </c>
      <c r="G13" s="49"/>
      <c r="H13" s="49"/>
      <c r="I13" s="49"/>
      <c r="J13" s="49"/>
      <c r="K13" s="265">
        <f>SUM(K12)</f>
        <v>86.48</v>
      </c>
      <c r="L13" s="46"/>
      <c r="M13" s="46"/>
    </row>
    <row r="14" spans="1:13" s="57" customFormat="1" ht="15" customHeight="1">
      <c r="A14" s="118" t="s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266"/>
      <c r="L14" s="116"/>
      <c r="M14" s="116"/>
    </row>
    <row r="15" spans="1:13" ht="15" customHeight="1">
      <c r="A15" s="383"/>
      <c r="B15" s="110">
        <v>1</v>
      </c>
      <c r="C15" s="110">
        <v>1</v>
      </c>
      <c r="D15" s="110"/>
      <c r="E15" s="110">
        <v>1</v>
      </c>
      <c r="F15" s="110"/>
      <c r="G15" s="110"/>
      <c r="H15" s="110" t="s">
        <v>21</v>
      </c>
      <c r="I15" s="110"/>
      <c r="J15" s="110"/>
      <c r="K15" s="264">
        <v>1898.61</v>
      </c>
      <c r="L15" s="110"/>
      <c r="M15" s="110"/>
    </row>
    <row r="16" spans="1:13" s="113" customFormat="1" ht="15" customHeight="1">
      <c r="A16" s="74" t="s">
        <v>23</v>
      </c>
      <c r="B16" s="112">
        <f>SUM(B15)</f>
        <v>1</v>
      </c>
      <c r="C16" s="112">
        <f>SUM(C15)</f>
        <v>1</v>
      </c>
      <c r="D16" s="112"/>
      <c r="E16" s="112">
        <f>SUM(E15)</f>
        <v>1</v>
      </c>
      <c r="F16" s="112"/>
      <c r="G16" s="112"/>
      <c r="H16" s="115"/>
      <c r="I16" s="112"/>
      <c r="J16" s="112"/>
      <c r="K16" s="267">
        <f>SUM(K15)</f>
        <v>1898.61</v>
      </c>
      <c r="L16" s="115"/>
      <c r="M16" s="115"/>
    </row>
    <row r="17" spans="1:13" s="57" customFormat="1" ht="15" customHeight="1">
      <c r="A17" s="118" t="s">
        <v>24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266"/>
      <c r="L17" s="116"/>
      <c r="M17" s="116"/>
    </row>
    <row r="18" spans="1:13" ht="15" customHeight="1">
      <c r="A18" s="383"/>
      <c r="B18" s="110">
        <v>1</v>
      </c>
      <c r="C18" s="110">
        <v>1</v>
      </c>
      <c r="D18" s="110"/>
      <c r="E18" s="110">
        <v>1</v>
      </c>
      <c r="F18" s="110"/>
      <c r="G18" s="110"/>
      <c r="H18" s="111" t="s">
        <v>22</v>
      </c>
      <c r="I18" s="110"/>
      <c r="J18" s="110"/>
      <c r="K18" s="264">
        <v>1190</v>
      </c>
      <c r="L18" s="110"/>
      <c r="M18" s="110"/>
    </row>
    <row r="19" spans="1:13" ht="15" customHeight="1">
      <c r="A19" s="383"/>
      <c r="B19" s="110">
        <v>9</v>
      </c>
      <c r="C19" s="110">
        <v>6</v>
      </c>
      <c r="D19" s="110">
        <v>3</v>
      </c>
      <c r="E19" s="110">
        <v>9</v>
      </c>
      <c r="F19" s="110"/>
      <c r="G19" s="110"/>
      <c r="H19" s="110" t="s">
        <v>108</v>
      </c>
      <c r="I19" s="110"/>
      <c r="J19" s="110"/>
      <c r="K19" s="264">
        <v>6613</v>
      </c>
      <c r="L19" s="110"/>
      <c r="M19" s="110"/>
    </row>
    <row r="20" spans="1:13" s="113" customFormat="1" ht="15" customHeight="1">
      <c r="A20" s="74" t="s">
        <v>25</v>
      </c>
      <c r="B20" s="112">
        <f>SUM(B18:B19)</f>
        <v>10</v>
      </c>
      <c r="C20" s="112">
        <f>SUM(C18:C19)</f>
        <v>7</v>
      </c>
      <c r="D20" s="112">
        <f>SUM(D19)</f>
        <v>3</v>
      </c>
      <c r="E20" s="112">
        <f>SUM(E18:E19)</f>
        <v>10</v>
      </c>
      <c r="F20" s="112"/>
      <c r="G20" s="112"/>
      <c r="H20" s="112"/>
      <c r="I20" s="112"/>
      <c r="J20" s="112"/>
      <c r="K20" s="267">
        <f>SUM(K18:K19)</f>
        <v>7803</v>
      </c>
      <c r="L20" s="115"/>
      <c r="M20" s="115"/>
    </row>
    <row r="21" spans="1:13" s="346" customFormat="1" ht="15" customHeight="1">
      <c r="A21" s="114" t="s">
        <v>63</v>
      </c>
      <c r="B21" s="343">
        <f>B10+B13+B16+B20</f>
        <v>17</v>
      </c>
      <c r="C21" s="343">
        <f>C10+C13+C16+C20</f>
        <v>10</v>
      </c>
      <c r="D21" s="343">
        <f>D10+D13+D16+D20</f>
        <v>7</v>
      </c>
      <c r="E21" s="343">
        <f>E10+E13+E16+E20</f>
        <v>15</v>
      </c>
      <c r="F21" s="343">
        <f>F10+F13+F16+F20</f>
        <v>1</v>
      </c>
      <c r="G21" s="344"/>
      <c r="H21" s="344"/>
      <c r="I21" s="344"/>
      <c r="J21" s="344"/>
      <c r="K21" s="345">
        <f>K10+K13+K16+K20</f>
        <v>18182.66</v>
      </c>
      <c r="L21" s="344"/>
      <c r="M21" s="344"/>
    </row>
  </sheetData>
  <mergeCells count="2">
    <mergeCell ref="A2:M2"/>
    <mergeCell ref="A1:M1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O31"/>
  <sheetViews>
    <sheetView workbookViewId="0" topLeftCell="A1">
      <selection activeCell="A2" sqref="A2:M2"/>
    </sheetView>
  </sheetViews>
  <sheetFormatPr defaultColWidth="9.140625" defaultRowHeight="12.75"/>
  <cols>
    <col min="1" max="1" width="44.421875" style="122" customWidth="1"/>
    <col min="2" max="4" width="9.140625" style="120" customWidth="1"/>
    <col min="5" max="5" width="9.28125" style="120" bestFit="1" customWidth="1"/>
    <col min="6" max="6" width="10.00390625" style="120" customWidth="1"/>
    <col min="7" max="7" width="15.7109375" style="120" customWidth="1"/>
    <col min="8" max="8" width="17.00390625" style="120" customWidth="1"/>
    <col min="9" max="9" width="11.8515625" style="132" customWidth="1"/>
    <col min="10" max="10" width="11.7109375" style="133" customWidth="1"/>
    <col min="11" max="11" width="13.421875" style="133" customWidth="1"/>
    <col min="12" max="12" width="10.57421875" style="133" customWidth="1"/>
    <col min="13" max="13" width="9.140625" style="133" customWidth="1"/>
    <col min="14" max="14" width="18.57421875" style="122" customWidth="1"/>
    <col min="15" max="16384" width="9.140625" style="122" customWidth="1"/>
  </cols>
  <sheetData>
    <row r="1" spans="1:15" s="119" customFormat="1" ht="30" customHeight="1">
      <c r="A1" s="413" t="s">
        <v>36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5"/>
      <c r="N1" s="360" t="s">
        <v>164</v>
      </c>
      <c r="O1" s="120"/>
    </row>
    <row r="2" spans="1:13" ht="39" customHeight="1">
      <c r="A2" s="439" t="s">
        <v>68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1"/>
    </row>
    <row r="3" spans="1:13" s="123" customFormat="1" ht="27" customHeight="1">
      <c r="A3" s="59" t="s">
        <v>96</v>
      </c>
      <c r="B3" s="135" t="s">
        <v>97</v>
      </c>
      <c r="C3" s="135" t="s">
        <v>14</v>
      </c>
      <c r="D3" s="135" t="s">
        <v>15</v>
      </c>
      <c r="E3" s="135" t="s">
        <v>84</v>
      </c>
      <c r="F3" s="135" t="s">
        <v>98</v>
      </c>
      <c r="G3" s="135" t="s">
        <v>85</v>
      </c>
      <c r="H3" s="59" t="s">
        <v>26</v>
      </c>
      <c r="I3" s="190" t="s">
        <v>93</v>
      </c>
      <c r="J3" s="269" t="s">
        <v>86</v>
      </c>
      <c r="K3" s="269" t="s">
        <v>90</v>
      </c>
      <c r="L3" s="139" t="s">
        <v>91</v>
      </c>
      <c r="M3" s="139" t="s">
        <v>92</v>
      </c>
    </row>
    <row r="4" spans="1:13" s="26" customFormat="1" ht="15" customHeight="1">
      <c r="A4" s="87" t="s">
        <v>18</v>
      </c>
      <c r="B4" s="135"/>
      <c r="C4" s="135"/>
      <c r="D4" s="135"/>
      <c r="E4" s="135"/>
      <c r="F4" s="135"/>
      <c r="G4" s="135"/>
      <c r="H4" s="71"/>
      <c r="I4" s="138"/>
      <c r="J4" s="270"/>
      <c r="K4" s="191"/>
      <c r="L4" s="191"/>
      <c r="M4" s="191"/>
    </row>
    <row r="5" spans="1:14" s="121" customFormat="1" ht="15" customHeight="1">
      <c r="A5" s="385"/>
      <c r="B5" s="124">
        <v>1</v>
      </c>
      <c r="C5" s="124"/>
      <c r="D5" s="124">
        <v>1</v>
      </c>
      <c r="E5" s="124">
        <v>1</v>
      </c>
      <c r="F5" s="124"/>
      <c r="G5" s="124">
        <v>1960</v>
      </c>
      <c r="H5" s="125" t="s">
        <v>112</v>
      </c>
      <c r="I5" s="126"/>
      <c r="J5" s="271">
        <f>121.17*101.5%</f>
        <v>122.98754999999998</v>
      </c>
      <c r="K5" s="272"/>
      <c r="L5" s="272"/>
      <c r="M5" s="272"/>
      <c r="N5" s="121">
        <v>40070158</v>
      </c>
    </row>
    <row r="6" spans="1:13" s="121" customFormat="1" ht="15" customHeight="1">
      <c r="A6" s="385"/>
      <c r="B6" s="124">
        <v>1</v>
      </c>
      <c r="C6" s="124">
        <v>1</v>
      </c>
      <c r="D6" s="124"/>
      <c r="E6" s="124">
        <v>1</v>
      </c>
      <c r="F6" s="124"/>
      <c r="G6" s="124">
        <v>1984</v>
      </c>
      <c r="H6" s="125" t="s">
        <v>113</v>
      </c>
      <c r="I6" s="126">
        <f>K6/J6</f>
        <v>56.20306792185311</v>
      </c>
      <c r="J6" s="273">
        <f>(31.92+95.77)*101.7%*101.5%</f>
        <v>131.80864095</v>
      </c>
      <c r="K6" s="272">
        <v>7408.05</v>
      </c>
      <c r="L6" s="272"/>
      <c r="M6" s="272"/>
    </row>
    <row r="7" spans="1:14" s="121" customFormat="1" ht="15" customHeight="1">
      <c r="A7" s="385"/>
      <c r="B7" s="124">
        <v>1</v>
      </c>
      <c r="C7" s="124">
        <v>1</v>
      </c>
      <c r="D7" s="126"/>
      <c r="E7" s="124">
        <v>1</v>
      </c>
      <c r="F7" s="124"/>
      <c r="G7" s="124">
        <v>1953</v>
      </c>
      <c r="H7" s="125" t="s">
        <v>114</v>
      </c>
      <c r="I7" s="126">
        <f>K7/J7</f>
        <v>25.576615665677092</v>
      </c>
      <c r="J7" s="273">
        <f>144.96*101.5%</f>
        <v>147.1344</v>
      </c>
      <c r="K7" s="272">
        <v>3763.2</v>
      </c>
      <c r="L7" s="272"/>
      <c r="M7" s="272"/>
      <c r="N7" s="375">
        <v>40070195</v>
      </c>
    </row>
    <row r="8" spans="1:14" s="127" customFormat="1" ht="15" customHeight="1">
      <c r="A8" s="73" t="s">
        <v>62</v>
      </c>
      <c r="B8" s="89">
        <f>SUM(B5:B7)</f>
        <v>3</v>
      </c>
      <c r="C8" s="89">
        <f>SUM(C5:C7)</f>
        <v>2</v>
      </c>
      <c r="D8" s="89">
        <f>SUM(D5:D7)</f>
        <v>1</v>
      </c>
      <c r="E8" s="89">
        <f>SUM(E5:E7)</f>
        <v>3</v>
      </c>
      <c r="F8" s="89">
        <f>SUM(F5:F7)</f>
        <v>0</v>
      </c>
      <c r="G8" s="89"/>
      <c r="H8" s="90"/>
      <c r="I8" s="89"/>
      <c r="J8" s="92"/>
      <c r="K8" s="92">
        <f>SUM(K5:K7)</f>
        <v>11171.25</v>
      </c>
      <c r="L8" s="92">
        <f>SUM(L5:L7)</f>
        <v>0</v>
      </c>
      <c r="M8" s="92">
        <f>SUM(M5:M7)</f>
        <v>0</v>
      </c>
      <c r="N8" s="376"/>
    </row>
    <row r="9" spans="1:14" s="26" customFormat="1" ht="15" customHeight="1">
      <c r="A9" s="87" t="s">
        <v>8</v>
      </c>
      <c r="B9" s="135"/>
      <c r="C9" s="135"/>
      <c r="D9" s="135"/>
      <c r="E9" s="135"/>
      <c r="F9" s="135"/>
      <c r="G9" s="135"/>
      <c r="H9" s="71"/>
      <c r="I9" s="136"/>
      <c r="J9" s="270"/>
      <c r="K9" s="270"/>
      <c r="L9" s="270"/>
      <c r="M9" s="270"/>
      <c r="N9" s="377"/>
    </row>
    <row r="10" spans="1:14" s="121" customFormat="1" ht="15" customHeight="1">
      <c r="A10" s="385"/>
      <c r="B10" s="124">
        <v>1</v>
      </c>
      <c r="C10" s="131"/>
      <c r="D10" s="124">
        <v>1</v>
      </c>
      <c r="E10" s="124">
        <v>1</v>
      </c>
      <c r="F10" s="124"/>
      <c r="G10" s="124">
        <v>1958</v>
      </c>
      <c r="H10" s="125" t="s">
        <v>151</v>
      </c>
      <c r="I10" s="126"/>
      <c r="J10" s="273">
        <v>62</v>
      </c>
      <c r="K10" s="272"/>
      <c r="L10" s="272"/>
      <c r="M10" s="272"/>
      <c r="N10" s="378"/>
    </row>
    <row r="11" spans="1:14" s="127" customFormat="1" ht="15" customHeight="1">
      <c r="A11" s="73" t="s">
        <v>45</v>
      </c>
      <c r="B11" s="137">
        <f>SUM(B10)</f>
        <v>1</v>
      </c>
      <c r="C11" s="137"/>
      <c r="D11" s="137">
        <f>SUM(D10)</f>
        <v>1</v>
      </c>
      <c r="E11" s="137">
        <f>SUM(E10)</f>
        <v>1</v>
      </c>
      <c r="F11" s="137"/>
      <c r="G11" s="90"/>
      <c r="H11" s="90"/>
      <c r="I11" s="89"/>
      <c r="J11" s="92"/>
      <c r="K11" s="92">
        <f>SUM(K10)</f>
        <v>0</v>
      </c>
      <c r="L11" s="92">
        <f>SUM(L10)</f>
        <v>0</v>
      </c>
      <c r="M11" s="92">
        <f>SUM(M10)</f>
        <v>0</v>
      </c>
      <c r="N11" s="376"/>
    </row>
    <row r="12" spans="1:14" s="26" customFormat="1" ht="15" customHeight="1">
      <c r="A12" s="87" t="s">
        <v>9</v>
      </c>
      <c r="B12" s="135"/>
      <c r="C12" s="135"/>
      <c r="D12" s="135"/>
      <c r="E12" s="135"/>
      <c r="F12" s="135"/>
      <c r="G12" s="135"/>
      <c r="H12" s="72"/>
      <c r="I12" s="138"/>
      <c r="J12" s="270"/>
      <c r="K12" s="191"/>
      <c r="L12" s="191"/>
      <c r="M12" s="191"/>
      <c r="N12" s="377"/>
    </row>
    <row r="13" spans="1:14" s="121" customFormat="1" ht="15" customHeight="1">
      <c r="A13" s="385"/>
      <c r="B13" s="124">
        <v>1</v>
      </c>
      <c r="C13" s="124">
        <v>1</v>
      </c>
      <c r="D13" s="124"/>
      <c r="E13" s="124">
        <v>1</v>
      </c>
      <c r="F13" s="124"/>
      <c r="G13" s="124">
        <v>1987</v>
      </c>
      <c r="H13" s="125" t="s">
        <v>21</v>
      </c>
      <c r="I13" s="126">
        <f>K13/J13</f>
        <v>7.165431862721666</v>
      </c>
      <c r="J13" s="273">
        <v>836.84</v>
      </c>
      <c r="K13" s="272">
        <v>5996.32</v>
      </c>
      <c r="L13" s="272"/>
      <c r="M13" s="272"/>
      <c r="N13" s="375">
        <v>40070195</v>
      </c>
    </row>
    <row r="14" spans="1:13" s="121" customFormat="1" ht="15" customHeight="1">
      <c r="A14" s="385"/>
      <c r="B14" s="124">
        <v>1</v>
      </c>
      <c r="C14" s="124"/>
      <c r="D14" s="124">
        <v>1</v>
      </c>
      <c r="E14" s="124">
        <v>1</v>
      </c>
      <c r="F14" s="124"/>
      <c r="G14" s="124">
        <v>1970</v>
      </c>
      <c r="H14" s="125" t="s">
        <v>114</v>
      </c>
      <c r="I14" s="126"/>
      <c r="J14" s="273">
        <v>148.91</v>
      </c>
      <c r="K14" s="272"/>
      <c r="L14" s="272"/>
      <c r="M14" s="272"/>
    </row>
    <row r="15" spans="1:13" s="121" customFormat="1" ht="15" customHeight="1">
      <c r="A15" s="385"/>
      <c r="B15" s="124">
        <v>1</v>
      </c>
      <c r="C15" s="124">
        <v>1</v>
      </c>
      <c r="D15" s="124"/>
      <c r="E15" s="124">
        <v>1</v>
      </c>
      <c r="F15" s="124"/>
      <c r="G15" s="124">
        <v>1984</v>
      </c>
      <c r="H15" s="125" t="s">
        <v>114</v>
      </c>
      <c r="I15" s="126"/>
      <c r="J15" s="273">
        <v>148.91</v>
      </c>
      <c r="K15" s="272"/>
      <c r="L15" s="272"/>
      <c r="M15" s="272"/>
    </row>
    <row r="16" spans="1:13" s="127" customFormat="1" ht="15" customHeight="1">
      <c r="A16" s="73" t="s">
        <v>4</v>
      </c>
      <c r="B16" s="137">
        <f>SUM(B13:B15)</f>
        <v>3</v>
      </c>
      <c r="C16" s="137">
        <f>SUM(C13:C15)</f>
        <v>2</v>
      </c>
      <c r="D16" s="137">
        <f>SUM(D13:D15)</f>
        <v>1</v>
      </c>
      <c r="E16" s="137">
        <f>SUM(E13:E15)</f>
        <v>3</v>
      </c>
      <c r="F16" s="137"/>
      <c r="G16" s="90"/>
      <c r="H16" s="90"/>
      <c r="I16" s="89"/>
      <c r="J16" s="92"/>
      <c r="K16" s="92">
        <f>SUM(K13:K15)</f>
        <v>5996.32</v>
      </c>
      <c r="L16" s="92">
        <f>SUM(L13:L15)</f>
        <v>0</v>
      </c>
      <c r="M16" s="92">
        <f>SUM(M13:M15)</f>
        <v>0</v>
      </c>
    </row>
    <row r="17" spans="1:13" s="26" customFormat="1" ht="15" customHeight="1">
      <c r="A17" s="87" t="s">
        <v>10</v>
      </c>
      <c r="B17" s="135"/>
      <c r="C17" s="135"/>
      <c r="D17" s="135"/>
      <c r="E17" s="135"/>
      <c r="F17" s="135"/>
      <c r="G17" s="135"/>
      <c r="H17" s="71"/>
      <c r="I17" s="136"/>
      <c r="J17" s="269"/>
      <c r="K17" s="270"/>
      <c r="L17" s="270"/>
      <c r="M17" s="270"/>
    </row>
    <row r="18" spans="1:13" s="121" customFormat="1" ht="15" customHeight="1">
      <c r="A18" s="385"/>
      <c r="B18" s="124">
        <v>1</v>
      </c>
      <c r="C18" s="124">
        <v>1</v>
      </c>
      <c r="D18" s="124"/>
      <c r="E18" s="124">
        <v>1</v>
      </c>
      <c r="F18" s="124"/>
      <c r="G18" s="124">
        <v>1958</v>
      </c>
      <c r="H18" s="125" t="s">
        <v>114</v>
      </c>
      <c r="I18" s="126"/>
      <c r="J18" s="273">
        <v>148.91</v>
      </c>
      <c r="K18" s="272"/>
      <c r="L18" s="272"/>
      <c r="M18" s="272"/>
    </row>
    <row r="19" spans="1:13" s="121" customFormat="1" ht="15" customHeight="1">
      <c r="A19" s="385"/>
      <c r="B19" s="124">
        <v>1</v>
      </c>
      <c r="C19" s="124">
        <v>1</v>
      </c>
      <c r="D19" s="124"/>
      <c r="E19" s="124">
        <v>1</v>
      </c>
      <c r="F19" s="124"/>
      <c r="G19" s="124">
        <v>1950</v>
      </c>
      <c r="H19" s="125" t="s">
        <v>114</v>
      </c>
      <c r="I19" s="126"/>
      <c r="J19" s="273">
        <v>148.91</v>
      </c>
      <c r="K19" s="272"/>
      <c r="L19" s="272"/>
      <c r="M19" s="272"/>
    </row>
    <row r="20" spans="1:13" s="127" customFormat="1" ht="15" customHeight="1">
      <c r="A20" s="73" t="s">
        <v>47</v>
      </c>
      <c r="B20" s="137">
        <f>SUM(B18:B19)</f>
        <v>2</v>
      </c>
      <c r="C20" s="137">
        <f>SUM(C18:C19)</f>
        <v>2</v>
      </c>
      <c r="D20" s="137">
        <f>SUM(D18:D19)</f>
        <v>0</v>
      </c>
      <c r="E20" s="137">
        <f>SUM(E18:E19)</f>
        <v>2</v>
      </c>
      <c r="F20" s="137"/>
      <c r="G20" s="90"/>
      <c r="H20" s="90"/>
      <c r="I20" s="89"/>
      <c r="J20" s="92"/>
      <c r="K20" s="92">
        <f>SUM(K18:K19)</f>
        <v>0</v>
      </c>
      <c r="L20" s="92">
        <f>SUM(L18:L19)</f>
        <v>0</v>
      </c>
      <c r="M20" s="92">
        <f>SUM(M18:M19)</f>
        <v>0</v>
      </c>
    </row>
    <row r="21" spans="1:13" s="26" customFormat="1" ht="15" customHeight="1">
      <c r="A21" s="87" t="s">
        <v>11</v>
      </c>
      <c r="B21" s="135"/>
      <c r="C21" s="135"/>
      <c r="D21" s="135"/>
      <c r="E21" s="135"/>
      <c r="F21" s="135"/>
      <c r="G21" s="135"/>
      <c r="H21" s="71"/>
      <c r="I21" s="136"/>
      <c r="J21" s="269"/>
      <c r="K21" s="270"/>
      <c r="L21" s="270"/>
      <c r="M21" s="270"/>
    </row>
    <row r="22" spans="1:13" s="121" customFormat="1" ht="15" customHeight="1">
      <c r="A22" s="385"/>
      <c r="B22" s="124">
        <v>1</v>
      </c>
      <c r="C22" s="124">
        <v>1</v>
      </c>
      <c r="D22" s="131"/>
      <c r="E22" s="124">
        <v>1</v>
      </c>
      <c r="F22" s="131"/>
      <c r="G22" s="124">
        <v>1981</v>
      </c>
      <c r="H22" s="125" t="s">
        <v>21</v>
      </c>
      <c r="I22" s="126"/>
      <c r="J22" s="273">
        <v>836.84</v>
      </c>
      <c r="K22" s="272">
        <v>5996.32</v>
      </c>
      <c r="L22" s="272"/>
      <c r="M22" s="272"/>
    </row>
    <row r="23" spans="1:13" s="275" customFormat="1" ht="15" customHeight="1">
      <c r="A23" s="73" t="s">
        <v>5</v>
      </c>
      <c r="B23" s="137">
        <f>SUM(B22)</f>
        <v>1</v>
      </c>
      <c r="C23" s="137">
        <f>SUM(C22)</f>
        <v>1</v>
      </c>
      <c r="D23" s="137"/>
      <c r="E23" s="137">
        <f>SUM(E22)</f>
        <v>1</v>
      </c>
      <c r="F23" s="137"/>
      <c r="G23" s="90"/>
      <c r="H23" s="90"/>
      <c r="I23" s="89"/>
      <c r="J23" s="92"/>
      <c r="K23" s="92">
        <f>SUM(K22)</f>
        <v>5996.32</v>
      </c>
      <c r="L23" s="92">
        <f>SUM(L22)</f>
        <v>0</v>
      </c>
      <c r="M23" s="92">
        <f>SUM(M22)</f>
        <v>0</v>
      </c>
    </row>
    <row r="24" spans="1:13" s="26" customFormat="1" ht="15" customHeight="1">
      <c r="A24" s="87" t="s">
        <v>12</v>
      </c>
      <c r="B24" s="128"/>
      <c r="C24" s="128"/>
      <c r="D24" s="128"/>
      <c r="E24" s="128"/>
      <c r="F24" s="128"/>
      <c r="G24" s="128"/>
      <c r="H24" s="129"/>
      <c r="I24" s="130"/>
      <c r="J24" s="274"/>
      <c r="K24" s="52"/>
      <c r="L24" s="52"/>
      <c r="M24" s="52"/>
    </row>
    <row r="25" spans="1:13" s="121" customFormat="1" ht="15" customHeight="1">
      <c r="A25" s="385"/>
      <c r="B25" s="124">
        <v>1</v>
      </c>
      <c r="C25" s="124"/>
      <c r="D25" s="124">
        <v>1</v>
      </c>
      <c r="E25" s="124">
        <v>1</v>
      </c>
      <c r="F25" s="124"/>
      <c r="G25" s="124">
        <v>1986</v>
      </c>
      <c r="H25" s="125" t="s">
        <v>113</v>
      </c>
      <c r="I25" s="126"/>
      <c r="J25" s="273">
        <f>145*101.5%</f>
        <v>147.17499999999998</v>
      </c>
      <c r="K25" s="272"/>
      <c r="L25" s="272"/>
      <c r="M25" s="272"/>
    </row>
    <row r="26" spans="1:13" s="127" customFormat="1" ht="15" customHeight="1">
      <c r="A26" s="73" t="s">
        <v>23</v>
      </c>
      <c r="B26" s="137">
        <f>SUM(B25)</f>
        <v>1</v>
      </c>
      <c r="C26" s="137"/>
      <c r="D26" s="137">
        <f>SUM(D25)</f>
        <v>1</v>
      </c>
      <c r="E26" s="137">
        <f>SUM(E25)</f>
        <v>1</v>
      </c>
      <c r="F26" s="137"/>
      <c r="G26" s="90"/>
      <c r="H26" s="90"/>
      <c r="I26" s="89"/>
      <c r="J26" s="92"/>
      <c r="K26" s="92">
        <f>SUM(K25)</f>
        <v>0</v>
      </c>
      <c r="L26" s="92">
        <f>SUM(L25)</f>
        <v>0</v>
      </c>
      <c r="M26" s="92">
        <f>SUM(M25)</f>
        <v>0</v>
      </c>
    </row>
    <row r="27" spans="1:13" s="26" customFormat="1" ht="15" customHeight="1">
      <c r="A27" s="87" t="s">
        <v>13</v>
      </c>
      <c r="B27" s="135"/>
      <c r="C27" s="135"/>
      <c r="D27" s="135"/>
      <c r="E27" s="135"/>
      <c r="F27" s="135"/>
      <c r="G27" s="135"/>
      <c r="H27" s="71"/>
      <c r="I27" s="136"/>
      <c r="J27" s="269"/>
      <c r="K27" s="270"/>
      <c r="L27" s="270"/>
      <c r="M27" s="270"/>
    </row>
    <row r="28" spans="1:13" s="121" customFormat="1" ht="15" customHeight="1">
      <c r="A28" s="385"/>
      <c r="B28" s="124">
        <v>1</v>
      </c>
      <c r="C28" s="124">
        <v>1</v>
      </c>
      <c r="D28" s="124"/>
      <c r="E28" s="124">
        <v>1</v>
      </c>
      <c r="F28" s="124"/>
      <c r="G28" s="124">
        <v>1965</v>
      </c>
      <c r="H28" s="125" t="s">
        <v>114</v>
      </c>
      <c r="I28" s="126"/>
      <c r="J28" s="273">
        <v>148.91</v>
      </c>
      <c r="K28" s="272"/>
      <c r="L28" s="272"/>
      <c r="M28" s="272"/>
    </row>
    <row r="29" spans="1:13" s="121" customFormat="1" ht="15" customHeight="1">
      <c r="A29" s="385"/>
      <c r="B29" s="124">
        <v>1</v>
      </c>
      <c r="C29" s="124"/>
      <c r="D29" s="124">
        <v>1</v>
      </c>
      <c r="E29" s="124">
        <v>1</v>
      </c>
      <c r="F29" s="124"/>
      <c r="G29" s="124">
        <v>1959</v>
      </c>
      <c r="H29" s="125" t="s">
        <v>114</v>
      </c>
      <c r="I29" s="126"/>
      <c r="J29" s="273">
        <v>148.91</v>
      </c>
      <c r="K29" s="272"/>
      <c r="L29" s="272"/>
      <c r="M29" s="272"/>
    </row>
    <row r="30" spans="1:13" s="127" customFormat="1" ht="15" customHeight="1">
      <c r="A30" s="73" t="s">
        <v>25</v>
      </c>
      <c r="B30" s="137">
        <f>SUM(B28:B29)</f>
        <v>2</v>
      </c>
      <c r="C30" s="137">
        <f>SUM(C29)</f>
        <v>0</v>
      </c>
      <c r="D30" s="137">
        <f>SUM(D28:D29)</f>
        <v>1</v>
      </c>
      <c r="E30" s="137">
        <f>SUM(E28:E29)</f>
        <v>2</v>
      </c>
      <c r="F30" s="137"/>
      <c r="G30" s="90"/>
      <c r="H30" s="90"/>
      <c r="I30" s="89"/>
      <c r="J30" s="92"/>
      <c r="K30" s="92">
        <f>SUM(K28:K29)</f>
        <v>0</v>
      </c>
      <c r="L30" s="92">
        <f>SUM(L28:L29)</f>
        <v>0</v>
      </c>
      <c r="M30" s="92">
        <f>SUM(M28:M29)</f>
        <v>0</v>
      </c>
    </row>
    <row r="31" spans="1:13" s="127" customFormat="1" ht="15" customHeight="1">
      <c r="A31" s="77" t="s">
        <v>63</v>
      </c>
      <c r="B31" s="140">
        <f>B8+B11+B16+B20+B23+B26+B30</f>
        <v>13</v>
      </c>
      <c r="C31" s="140">
        <f>C8+C11+C16+C20+C23+C26+C30</f>
        <v>7</v>
      </c>
      <c r="D31" s="140">
        <f>D8+D11+D16+D20+D23+D26+D30</f>
        <v>5</v>
      </c>
      <c r="E31" s="140">
        <f>E8+E11+E16+E20+E23+E26+E30</f>
        <v>13</v>
      </c>
      <c r="F31" s="140">
        <f>F8+F11+F16+F20+F23+F26+F30</f>
        <v>0</v>
      </c>
      <c r="G31" s="141"/>
      <c r="H31" s="141"/>
      <c r="I31" s="140"/>
      <c r="J31" s="92"/>
      <c r="K31" s="260">
        <f>K8+K11+K16+K20+K23+K26+K30</f>
        <v>23163.89</v>
      </c>
      <c r="L31" s="260">
        <f>L8+L11+L16+L20+L23+L26+L30</f>
        <v>0</v>
      </c>
      <c r="M31" s="260">
        <f>M8+M11+M16+M20+M23+M26+M30</f>
        <v>0</v>
      </c>
    </row>
  </sheetData>
  <mergeCells count="2">
    <mergeCell ref="A2:M2"/>
    <mergeCell ref="A1:M1"/>
  </mergeCells>
  <printOptions/>
  <pageMargins left="0.75" right="0.75" top="1" bottom="1" header="0.5" footer="0.5"/>
  <pageSetup fitToHeight="1" fitToWidth="1" horizontalDpi="600" verticalDpi="600" orientation="landscape" paperSize="9" scale="65" r:id="rId1"/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BX86"/>
  <sheetViews>
    <sheetView workbookViewId="0" topLeftCell="A1">
      <selection activeCell="A15" sqref="A15"/>
    </sheetView>
  </sheetViews>
  <sheetFormatPr defaultColWidth="11.421875" defaultRowHeight="12.75"/>
  <cols>
    <col min="1" max="1" width="43.140625" style="19" customWidth="1"/>
    <col min="2" max="2" width="10.7109375" style="16" customWidth="1"/>
    <col min="3" max="4" width="7.7109375" style="20" customWidth="1"/>
    <col min="5" max="5" width="9.140625" style="20" customWidth="1"/>
    <col min="6" max="6" width="10.57421875" style="20" customWidth="1"/>
    <col min="7" max="7" width="10.8515625" style="16" customWidth="1"/>
    <col min="8" max="8" width="16.421875" style="16" customWidth="1"/>
    <col min="9" max="9" width="18.421875" style="16" customWidth="1"/>
    <col min="10" max="10" width="11.421875" style="20" customWidth="1"/>
    <col min="11" max="11" width="8.140625" style="154" customWidth="1"/>
    <col min="12" max="12" width="14.7109375" style="36" customWidth="1"/>
    <col min="13" max="13" width="11.421875" style="36" customWidth="1"/>
    <col min="14" max="14" width="15.57421875" style="257" customWidth="1"/>
    <col min="15" max="76" width="11.421875" style="362" customWidth="1"/>
    <col min="77" max="16384" width="11.421875" style="19" customWidth="1"/>
  </cols>
  <sheetData>
    <row r="1" spans="1:76" s="143" customFormat="1" ht="30" customHeight="1">
      <c r="A1" s="418" t="s">
        <v>37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357" t="s">
        <v>40</v>
      </c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1"/>
      <c r="BK1" s="361"/>
      <c r="BL1" s="361"/>
      <c r="BM1" s="361"/>
      <c r="BN1" s="361"/>
      <c r="BO1" s="361"/>
      <c r="BP1" s="361"/>
      <c r="BQ1" s="361"/>
      <c r="BR1" s="361"/>
      <c r="BS1" s="361"/>
      <c r="BT1" s="361"/>
      <c r="BU1" s="361"/>
      <c r="BV1" s="361"/>
      <c r="BW1" s="361"/>
      <c r="BX1" s="361"/>
    </row>
    <row r="2" spans="1:76" s="143" customFormat="1" ht="39" customHeight="1">
      <c r="A2" s="416" t="s">
        <v>81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</row>
    <row r="3" spans="1:14" ht="33" customHeight="1">
      <c r="A3" s="59" t="s">
        <v>96</v>
      </c>
      <c r="B3" s="38" t="s">
        <v>97</v>
      </c>
      <c r="C3" s="42" t="s">
        <v>14</v>
      </c>
      <c r="D3" s="42" t="s">
        <v>15</v>
      </c>
      <c r="E3" s="42" t="s">
        <v>84</v>
      </c>
      <c r="F3" s="42" t="s">
        <v>98</v>
      </c>
      <c r="G3" s="38" t="s">
        <v>85</v>
      </c>
      <c r="H3" s="59" t="s">
        <v>26</v>
      </c>
      <c r="I3" s="59" t="s">
        <v>99</v>
      </c>
      <c r="J3" s="42" t="s">
        <v>100</v>
      </c>
      <c r="K3" s="39" t="s">
        <v>86</v>
      </c>
      <c r="L3" s="40" t="s">
        <v>87</v>
      </c>
      <c r="M3" s="262" t="s">
        <v>101</v>
      </c>
      <c r="N3" s="40" t="s">
        <v>88</v>
      </c>
    </row>
    <row r="4" spans="1:76" s="145" customFormat="1" ht="19.5" customHeight="1">
      <c r="A4" s="78"/>
      <c r="B4" s="38"/>
      <c r="C4" s="42"/>
      <c r="D4" s="42"/>
      <c r="E4" s="42"/>
      <c r="F4" s="42"/>
      <c r="G4" s="38"/>
      <c r="H4" s="59"/>
      <c r="I4" s="59"/>
      <c r="J4" s="42" t="s">
        <v>61</v>
      </c>
      <c r="K4" s="144"/>
      <c r="L4" s="262" t="s">
        <v>16</v>
      </c>
      <c r="M4" s="262"/>
      <c r="N4" s="262" t="s">
        <v>17</v>
      </c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</row>
    <row r="5" spans="1:76" s="167" customFormat="1" ht="15" customHeight="1">
      <c r="A5" s="166" t="s">
        <v>7</v>
      </c>
      <c r="B5" s="161"/>
      <c r="C5" s="162"/>
      <c r="D5" s="162"/>
      <c r="E5" s="162"/>
      <c r="F5" s="162"/>
      <c r="G5" s="161"/>
      <c r="H5" s="161"/>
      <c r="I5" s="161"/>
      <c r="J5" s="162"/>
      <c r="K5" s="163"/>
      <c r="L5" s="276"/>
      <c r="M5" s="276"/>
      <c r="N5" s="276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4"/>
      <c r="BX5" s="364"/>
    </row>
    <row r="6" spans="1:14" ht="15" customHeight="1">
      <c r="A6" s="386"/>
      <c r="B6" s="17">
        <v>1</v>
      </c>
      <c r="C6" s="18"/>
      <c r="D6" s="18">
        <v>1</v>
      </c>
      <c r="E6" s="18">
        <v>1</v>
      </c>
      <c r="F6" s="18"/>
      <c r="G6" s="17">
        <v>1980</v>
      </c>
      <c r="H6" s="28" t="s">
        <v>115</v>
      </c>
      <c r="I6" s="173" t="s">
        <v>113</v>
      </c>
      <c r="J6" s="18">
        <v>225</v>
      </c>
      <c r="K6" s="85">
        <v>24.472</v>
      </c>
      <c r="L6" s="277">
        <v>6783.0584</v>
      </c>
      <c r="M6" s="277">
        <v>20</v>
      </c>
      <c r="N6" s="277">
        <v>750.94512</v>
      </c>
    </row>
    <row r="7" spans="1:14" ht="15" customHeight="1">
      <c r="A7" s="386"/>
      <c r="B7" s="17">
        <v>1</v>
      </c>
      <c r="C7" s="18">
        <v>1</v>
      </c>
      <c r="D7" s="18"/>
      <c r="E7" s="18">
        <v>1</v>
      </c>
      <c r="F7" s="18"/>
      <c r="G7" s="17">
        <v>1974</v>
      </c>
      <c r="H7" s="28" t="s">
        <v>116</v>
      </c>
      <c r="I7" s="173" t="s">
        <v>132</v>
      </c>
      <c r="J7" s="18">
        <v>230</v>
      </c>
      <c r="K7" s="85">
        <v>20.8</v>
      </c>
      <c r="L7" s="277">
        <v>2392.01</v>
      </c>
      <c r="M7" s="277">
        <v>10</v>
      </c>
      <c r="N7" s="277">
        <v>630.29</v>
      </c>
    </row>
    <row r="8" spans="1:14" ht="15" customHeight="1">
      <c r="A8" s="386"/>
      <c r="B8" s="17">
        <v>1</v>
      </c>
      <c r="C8" s="18">
        <v>1</v>
      </c>
      <c r="D8" s="18"/>
      <c r="E8" s="18">
        <v>1</v>
      </c>
      <c r="F8" s="18"/>
      <c r="G8" s="17">
        <v>1975</v>
      </c>
      <c r="H8" s="28" t="s">
        <v>117</v>
      </c>
      <c r="I8" s="173" t="s">
        <v>133</v>
      </c>
      <c r="J8" s="18">
        <v>235</v>
      </c>
      <c r="K8" s="85">
        <v>14.98</v>
      </c>
      <c r="L8" s="277">
        <v>7164.647599999999</v>
      </c>
      <c r="M8" s="277">
        <v>13</v>
      </c>
      <c r="N8" s="277">
        <v>3688.38</v>
      </c>
    </row>
    <row r="9" spans="1:76" s="151" customFormat="1" ht="15" customHeight="1">
      <c r="A9" s="387"/>
      <c r="B9" s="147">
        <v>1</v>
      </c>
      <c r="C9" s="148"/>
      <c r="D9" s="149">
        <v>1</v>
      </c>
      <c r="E9" s="149">
        <v>1</v>
      </c>
      <c r="F9" s="149"/>
      <c r="G9" s="150">
        <v>1973</v>
      </c>
      <c r="H9" s="150" t="s">
        <v>118</v>
      </c>
      <c r="I9" s="150" t="s">
        <v>27</v>
      </c>
      <c r="J9" s="18">
        <v>232</v>
      </c>
      <c r="K9" s="175">
        <v>25.8</v>
      </c>
      <c r="L9" s="278">
        <v>6258.67</v>
      </c>
      <c r="M9" s="279">
        <v>9.73</v>
      </c>
      <c r="N9" s="279">
        <v>282.17</v>
      </c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</row>
    <row r="10" spans="1:76" s="151" customFormat="1" ht="15" customHeight="1">
      <c r="A10" s="156" t="s">
        <v>1</v>
      </c>
      <c r="B10" s="157">
        <f>SUM(B6:B9)</f>
        <v>4</v>
      </c>
      <c r="C10" s="158">
        <f>SUM(C6:C9)</f>
        <v>2</v>
      </c>
      <c r="D10" s="159">
        <f>SUM(D6:D9)</f>
        <v>2</v>
      </c>
      <c r="E10" s="159">
        <f>SUM(E6:E9)</f>
        <v>4</v>
      </c>
      <c r="F10" s="159"/>
      <c r="G10" s="160"/>
      <c r="H10" s="160"/>
      <c r="I10" s="160"/>
      <c r="J10" s="159"/>
      <c r="K10" s="176"/>
      <c r="L10" s="280">
        <f>SUM(L6:L9)</f>
        <v>22598.386</v>
      </c>
      <c r="M10" s="280"/>
      <c r="N10" s="280">
        <f>SUM(N6:N9)</f>
        <v>5351.7851200000005</v>
      </c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</row>
    <row r="11" spans="1:76" s="146" customFormat="1" ht="15" customHeight="1">
      <c r="A11" s="166" t="s">
        <v>18</v>
      </c>
      <c r="B11" s="161"/>
      <c r="C11" s="162"/>
      <c r="D11" s="162"/>
      <c r="E11" s="162"/>
      <c r="F11" s="162"/>
      <c r="G11" s="161"/>
      <c r="H11" s="161"/>
      <c r="I11" s="161"/>
      <c r="J11" s="162"/>
      <c r="K11" s="177"/>
      <c r="L11" s="276"/>
      <c r="M11" s="276"/>
      <c r="N11" s="27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6"/>
      <c r="BX11" s="366"/>
    </row>
    <row r="12" spans="1:14" ht="15" customHeight="1">
      <c r="A12" s="386"/>
      <c r="B12" s="17">
        <v>1</v>
      </c>
      <c r="C12" s="18">
        <v>1</v>
      </c>
      <c r="D12" s="18"/>
      <c r="E12" s="18">
        <v>1</v>
      </c>
      <c r="F12" s="18"/>
      <c r="G12" s="17">
        <v>1991</v>
      </c>
      <c r="H12" s="28" t="s">
        <v>115</v>
      </c>
      <c r="I12" s="173" t="s">
        <v>113</v>
      </c>
      <c r="J12" s="18">
        <v>225</v>
      </c>
      <c r="K12" s="85">
        <v>0</v>
      </c>
      <c r="L12" s="277">
        <v>1794.7108</v>
      </c>
      <c r="M12" s="277">
        <v>20</v>
      </c>
      <c r="N12" s="277">
        <v>720.92512</v>
      </c>
    </row>
    <row r="13" spans="1:14" ht="15" customHeight="1">
      <c r="A13" s="386"/>
      <c r="B13" s="147">
        <v>1</v>
      </c>
      <c r="C13" s="148">
        <v>1</v>
      </c>
      <c r="D13" s="18"/>
      <c r="E13" s="18">
        <v>1</v>
      </c>
      <c r="F13" s="18"/>
      <c r="G13" s="17">
        <v>1975</v>
      </c>
      <c r="H13" s="150" t="s">
        <v>120</v>
      </c>
      <c r="I13" s="150" t="s">
        <v>27</v>
      </c>
      <c r="J13" s="18">
        <v>232</v>
      </c>
      <c r="K13" s="85">
        <v>25.8</v>
      </c>
      <c r="L13" s="278">
        <v>923.32</v>
      </c>
      <c r="M13" s="279">
        <v>9.73</v>
      </c>
      <c r="N13" s="277">
        <v>612.99</v>
      </c>
    </row>
    <row r="14" spans="1:14" ht="15" customHeight="1">
      <c r="A14" s="386"/>
      <c r="B14" s="147">
        <v>1</v>
      </c>
      <c r="C14" s="148">
        <v>1</v>
      </c>
      <c r="D14" s="18"/>
      <c r="E14" s="18">
        <v>1</v>
      </c>
      <c r="F14" s="18"/>
      <c r="G14" s="17">
        <v>1959</v>
      </c>
      <c r="H14" s="150" t="s">
        <v>119</v>
      </c>
      <c r="I14" s="150" t="s">
        <v>27</v>
      </c>
      <c r="J14" s="18">
        <v>232</v>
      </c>
      <c r="K14" s="175">
        <v>25.8</v>
      </c>
      <c r="L14" s="278">
        <v>4904.85</v>
      </c>
      <c r="M14" s="279">
        <v>9.73</v>
      </c>
      <c r="N14" s="277">
        <v>1031.38</v>
      </c>
    </row>
    <row r="15" spans="1:14" ht="15" customHeight="1">
      <c r="A15" s="386"/>
      <c r="B15" s="147">
        <v>1</v>
      </c>
      <c r="C15" s="148"/>
      <c r="D15" s="18">
        <v>1</v>
      </c>
      <c r="E15" s="18">
        <v>1</v>
      </c>
      <c r="F15" s="18"/>
      <c r="G15" s="17">
        <v>1963</v>
      </c>
      <c r="H15" s="150" t="s">
        <v>120</v>
      </c>
      <c r="I15" s="150" t="s">
        <v>27</v>
      </c>
      <c r="J15" s="18">
        <v>232</v>
      </c>
      <c r="K15" s="175">
        <v>25.8</v>
      </c>
      <c r="L15" s="278">
        <v>4560.17</v>
      </c>
      <c r="M15" s="279">
        <v>9.73</v>
      </c>
      <c r="N15" s="277">
        <v>68.11</v>
      </c>
    </row>
    <row r="16" spans="1:14" ht="15" customHeight="1">
      <c r="A16" s="386"/>
      <c r="B16" s="147">
        <v>1</v>
      </c>
      <c r="C16" s="148">
        <v>1</v>
      </c>
      <c r="D16" s="18"/>
      <c r="E16" s="18">
        <v>1</v>
      </c>
      <c r="F16" s="18"/>
      <c r="G16" s="17">
        <v>1949</v>
      </c>
      <c r="H16" s="150" t="s">
        <v>120</v>
      </c>
      <c r="I16" s="150" t="s">
        <v>27</v>
      </c>
      <c r="J16" s="18">
        <v>232</v>
      </c>
      <c r="K16" s="175">
        <v>25.8</v>
      </c>
      <c r="L16" s="278">
        <v>3975.31</v>
      </c>
      <c r="M16" s="279">
        <v>9.73</v>
      </c>
      <c r="N16" s="277">
        <v>827.05</v>
      </c>
    </row>
    <row r="17" spans="1:14" ht="15" customHeight="1">
      <c r="A17" s="386"/>
      <c r="B17" s="147">
        <v>1</v>
      </c>
      <c r="C17" s="148"/>
      <c r="D17" s="18">
        <v>1</v>
      </c>
      <c r="E17" s="18">
        <v>1</v>
      </c>
      <c r="F17" s="18"/>
      <c r="G17" s="17">
        <v>1982</v>
      </c>
      <c r="H17" s="150" t="s">
        <v>121</v>
      </c>
      <c r="I17" s="150" t="s">
        <v>27</v>
      </c>
      <c r="J17" s="18">
        <v>232</v>
      </c>
      <c r="K17" s="175">
        <v>25.8</v>
      </c>
      <c r="L17" s="278">
        <v>5442.05</v>
      </c>
      <c r="M17" s="279">
        <v>9.73</v>
      </c>
      <c r="N17" s="277">
        <v>953.54</v>
      </c>
    </row>
    <row r="18" spans="1:14" ht="15" customHeight="1">
      <c r="A18" s="386"/>
      <c r="B18" s="147">
        <v>1</v>
      </c>
      <c r="C18" s="148"/>
      <c r="D18" s="18">
        <v>1</v>
      </c>
      <c r="E18" s="18">
        <v>1</v>
      </c>
      <c r="F18" s="18"/>
      <c r="G18" s="17">
        <v>1966</v>
      </c>
      <c r="H18" s="150" t="s">
        <v>119</v>
      </c>
      <c r="I18" s="150" t="s">
        <v>27</v>
      </c>
      <c r="J18" s="18">
        <v>232</v>
      </c>
      <c r="K18" s="175">
        <v>25.8</v>
      </c>
      <c r="L18" s="278">
        <v>5020.79</v>
      </c>
      <c r="M18" s="279">
        <v>9.73</v>
      </c>
      <c r="N18" s="277">
        <v>1031.38</v>
      </c>
    </row>
    <row r="19" spans="1:14" ht="15" customHeight="1">
      <c r="A19" s="386"/>
      <c r="B19" s="147">
        <v>1</v>
      </c>
      <c r="C19" s="148">
        <v>1</v>
      </c>
      <c r="D19" s="18"/>
      <c r="E19" s="18">
        <v>1</v>
      </c>
      <c r="F19" s="18"/>
      <c r="G19" s="17">
        <v>1946</v>
      </c>
      <c r="H19" s="150" t="s">
        <v>119</v>
      </c>
      <c r="I19" s="150" t="s">
        <v>27</v>
      </c>
      <c r="J19" s="18">
        <v>232</v>
      </c>
      <c r="K19" s="175">
        <v>25.8</v>
      </c>
      <c r="L19" s="278">
        <v>5020.79</v>
      </c>
      <c r="M19" s="279">
        <v>9.73</v>
      </c>
      <c r="N19" s="277">
        <v>1031.38</v>
      </c>
    </row>
    <row r="20" spans="1:14" ht="15" customHeight="1">
      <c r="A20" s="386"/>
      <c r="B20" s="17">
        <v>1</v>
      </c>
      <c r="C20" s="18"/>
      <c r="D20" s="18">
        <v>1</v>
      </c>
      <c r="E20" s="18">
        <v>1</v>
      </c>
      <c r="F20" s="18"/>
      <c r="G20" s="17">
        <v>1979</v>
      </c>
      <c r="H20" s="28" t="s">
        <v>115</v>
      </c>
      <c r="I20" s="173" t="s">
        <v>113</v>
      </c>
      <c r="J20" s="18">
        <v>225</v>
      </c>
      <c r="K20" s="85">
        <v>20.394000000000002</v>
      </c>
      <c r="L20" s="277">
        <v>6350.9008</v>
      </c>
      <c r="M20" s="277">
        <v>20</v>
      </c>
      <c r="N20" s="277">
        <v>740.92512</v>
      </c>
    </row>
    <row r="21" spans="1:14" ht="15" customHeight="1">
      <c r="A21" s="386"/>
      <c r="B21" s="147">
        <v>1</v>
      </c>
      <c r="C21" s="148"/>
      <c r="D21" s="18">
        <v>1</v>
      </c>
      <c r="E21" s="18">
        <v>1</v>
      </c>
      <c r="F21" s="18"/>
      <c r="G21" s="17">
        <v>1948</v>
      </c>
      <c r="H21" s="150" t="s">
        <v>120</v>
      </c>
      <c r="I21" s="150" t="s">
        <v>27</v>
      </c>
      <c r="J21" s="18">
        <v>232</v>
      </c>
      <c r="K21" s="175">
        <v>25.8</v>
      </c>
      <c r="L21" s="278">
        <v>4278.68</v>
      </c>
      <c r="M21" s="279">
        <v>9.73</v>
      </c>
      <c r="N21" s="277">
        <v>827.05</v>
      </c>
    </row>
    <row r="22" spans="1:14" ht="15" customHeight="1">
      <c r="A22" s="386"/>
      <c r="B22" s="147">
        <v>1</v>
      </c>
      <c r="C22" s="148">
        <v>1</v>
      </c>
      <c r="D22" s="18"/>
      <c r="E22" s="18">
        <v>1</v>
      </c>
      <c r="F22" s="18"/>
      <c r="G22" s="17">
        <v>1961</v>
      </c>
      <c r="H22" s="150" t="s">
        <v>119</v>
      </c>
      <c r="I22" s="150" t="s">
        <v>27</v>
      </c>
      <c r="J22" s="18">
        <v>232</v>
      </c>
      <c r="K22" s="175">
        <v>25.8</v>
      </c>
      <c r="L22" s="278">
        <v>5020.79</v>
      </c>
      <c r="M22" s="279">
        <v>9.73</v>
      </c>
      <c r="N22" s="277">
        <v>1031.38</v>
      </c>
    </row>
    <row r="23" spans="1:14" ht="15" customHeight="1">
      <c r="A23" s="386"/>
      <c r="B23" s="152">
        <v>1</v>
      </c>
      <c r="C23" s="148"/>
      <c r="D23" s="18">
        <v>1</v>
      </c>
      <c r="E23" s="18">
        <v>1</v>
      </c>
      <c r="F23" s="18"/>
      <c r="G23" s="17">
        <v>1982</v>
      </c>
      <c r="H23" s="150" t="s">
        <v>121</v>
      </c>
      <c r="I23" s="150" t="s">
        <v>27</v>
      </c>
      <c r="J23" s="18">
        <v>232</v>
      </c>
      <c r="K23" s="178">
        <v>25.8</v>
      </c>
      <c r="L23" s="278">
        <v>5599.55</v>
      </c>
      <c r="M23" s="279">
        <v>9.73</v>
      </c>
      <c r="N23" s="277">
        <v>1031.38</v>
      </c>
    </row>
    <row r="24" spans="1:14" ht="15" customHeight="1">
      <c r="A24" s="386"/>
      <c r="B24" s="17">
        <v>1</v>
      </c>
      <c r="C24" s="18"/>
      <c r="D24" s="18">
        <v>1</v>
      </c>
      <c r="E24" s="18">
        <v>1</v>
      </c>
      <c r="F24" s="18"/>
      <c r="G24" s="17">
        <v>1960</v>
      </c>
      <c r="H24" s="173" t="s">
        <v>122</v>
      </c>
      <c r="I24" s="173" t="s">
        <v>113</v>
      </c>
      <c r="J24" s="18">
        <v>225</v>
      </c>
      <c r="K24" s="85">
        <v>15.154</v>
      </c>
      <c r="L24" s="277">
        <v>5054.369600000001</v>
      </c>
      <c r="M24" s="277">
        <v>20</v>
      </c>
      <c r="N24" s="277">
        <v>726.93</v>
      </c>
    </row>
    <row r="25" spans="1:14" ht="15" customHeight="1">
      <c r="A25" s="386"/>
      <c r="B25" s="147">
        <v>1</v>
      </c>
      <c r="C25" s="148"/>
      <c r="D25" s="18">
        <v>1</v>
      </c>
      <c r="E25" s="18"/>
      <c r="F25" s="18">
        <v>1</v>
      </c>
      <c r="G25" s="17">
        <v>1978</v>
      </c>
      <c r="H25" s="150" t="s">
        <v>121</v>
      </c>
      <c r="I25" s="150" t="s">
        <v>27</v>
      </c>
      <c r="J25" s="18">
        <v>232</v>
      </c>
      <c r="K25" s="175">
        <v>0</v>
      </c>
      <c r="L25" s="277">
        <v>1808.36</v>
      </c>
      <c r="M25" s="279">
        <v>9.73</v>
      </c>
      <c r="N25" s="277">
        <v>1031.38</v>
      </c>
    </row>
    <row r="26" spans="1:14" ht="15" customHeight="1">
      <c r="A26" s="386"/>
      <c r="B26" s="17">
        <v>1</v>
      </c>
      <c r="C26" s="18"/>
      <c r="D26" s="18">
        <v>1</v>
      </c>
      <c r="E26" s="18">
        <v>1</v>
      </c>
      <c r="F26" s="18"/>
      <c r="G26" s="17">
        <v>1964</v>
      </c>
      <c r="H26" s="28" t="s">
        <v>117</v>
      </c>
      <c r="I26" s="173" t="s">
        <v>133</v>
      </c>
      <c r="J26" s="18">
        <v>235</v>
      </c>
      <c r="K26" s="85">
        <v>14.98</v>
      </c>
      <c r="L26" s="277">
        <v>7717.1776</v>
      </c>
      <c r="M26" s="277">
        <v>13</v>
      </c>
      <c r="N26" s="277">
        <v>799.98</v>
      </c>
    </row>
    <row r="27" spans="1:14" ht="15" customHeight="1">
      <c r="A27" s="386"/>
      <c r="B27" s="17">
        <v>1</v>
      </c>
      <c r="C27" s="18"/>
      <c r="D27" s="18">
        <v>1</v>
      </c>
      <c r="E27" s="18">
        <v>1</v>
      </c>
      <c r="F27" s="18"/>
      <c r="G27" s="17">
        <v>1966</v>
      </c>
      <c r="H27" s="28" t="s">
        <v>117</v>
      </c>
      <c r="I27" s="173" t="s">
        <v>133</v>
      </c>
      <c r="J27" s="18">
        <v>235</v>
      </c>
      <c r="K27" s="85">
        <v>22.344</v>
      </c>
      <c r="L27" s="277">
        <v>8364.609199999999</v>
      </c>
      <c r="M27" s="277">
        <v>13</v>
      </c>
      <c r="N27" s="277">
        <v>799.98</v>
      </c>
    </row>
    <row r="28" spans="1:14" ht="15" customHeight="1">
      <c r="A28" s="386"/>
      <c r="B28" s="147">
        <v>1</v>
      </c>
      <c r="C28" s="148"/>
      <c r="D28" s="18">
        <v>1</v>
      </c>
      <c r="E28" s="18">
        <v>1</v>
      </c>
      <c r="F28" s="18"/>
      <c r="G28" s="17">
        <v>1966</v>
      </c>
      <c r="H28" s="150" t="s">
        <v>119</v>
      </c>
      <c r="I28" s="150" t="s">
        <v>27</v>
      </c>
      <c r="J28" s="18">
        <v>232</v>
      </c>
      <c r="K28" s="175">
        <v>25.8</v>
      </c>
      <c r="L28" s="278">
        <v>5599.55</v>
      </c>
      <c r="M28" s="279">
        <v>9.73</v>
      </c>
      <c r="N28" s="277">
        <v>1031.38</v>
      </c>
    </row>
    <row r="29" spans="1:14" ht="15" customHeight="1">
      <c r="A29" s="386"/>
      <c r="B29" s="147">
        <v>1</v>
      </c>
      <c r="C29" s="148">
        <v>1</v>
      </c>
      <c r="D29" s="18"/>
      <c r="E29" s="18">
        <v>1</v>
      </c>
      <c r="F29" s="18"/>
      <c r="G29" s="17">
        <v>1965</v>
      </c>
      <c r="H29" s="150" t="s">
        <v>120</v>
      </c>
      <c r="I29" s="150" t="s">
        <v>27</v>
      </c>
      <c r="J29" s="18">
        <v>232</v>
      </c>
      <c r="K29" s="175">
        <v>25.8</v>
      </c>
      <c r="L29" s="278">
        <v>3937.48</v>
      </c>
      <c r="M29" s="279">
        <v>9.73</v>
      </c>
      <c r="N29" s="277">
        <v>0</v>
      </c>
    </row>
    <row r="30" spans="1:14" ht="15" customHeight="1">
      <c r="A30" s="386"/>
      <c r="B30" s="17">
        <v>1</v>
      </c>
      <c r="C30" s="18">
        <v>1</v>
      </c>
      <c r="D30" s="18"/>
      <c r="E30" s="18">
        <v>1</v>
      </c>
      <c r="F30" s="18"/>
      <c r="G30" s="17">
        <v>1984</v>
      </c>
      <c r="H30" s="28" t="s">
        <v>115</v>
      </c>
      <c r="I30" s="173" t="s">
        <v>113</v>
      </c>
      <c r="J30" s="18">
        <v>225</v>
      </c>
      <c r="K30" s="85">
        <v>24.472</v>
      </c>
      <c r="L30" s="277">
        <v>6783.0584</v>
      </c>
      <c r="M30" s="277">
        <v>20</v>
      </c>
      <c r="N30" s="277">
        <v>780.94512</v>
      </c>
    </row>
    <row r="31" spans="1:14" ht="15" customHeight="1">
      <c r="A31" s="386"/>
      <c r="B31" s="17">
        <v>1</v>
      </c>
      <c r="C31" s="18">
        <v>1</v>
      </c>
      <c r="D31" s="18"/>
      <c r="E31" s="18">
        <v>1</v>
      </c>
      <c r="F31" s="18"/>
      <c r="G31" s="17">
        <v>1953</v>
      </c>
      <c r="H31" s="28" t="s">
        <v>117</v>
      </c>
      <c r="I31" s="173" t="s">
        <v>133</v>
      </c>
      <c r="J31" s="18">
        <v>235</v>
      </c>
      <c r="K31" s="85">
        <v>14.98</v>
      </c>
      <c r="L31" s="277">
        <v>7711.3679999999995</v>
      </c>
      <c r="M31" s="277">
        <v>13</v>
      </c>
      <c r="N31" s="277">
        <v>799.98</v>
      </c>
    </row>
    <row r="32" spans="1:14" ht="15" customHeight="1">
      <c r="A32" s="386"/>
      <c r="B32" s="17">
        <v>1</v>
      </c>
      <c r="C32" s="18">
        <v>1</v>
      </c>
      <c r="D32" s="18"/>
      <c r="E32" s="18">
        <v>1</v>
      </c>
      <c r="F32" s="18"/>
      <c r="G32" s="17">
        <v>1967</v>
      </c>
      <c r="H32" s="28" t="s">
        <v>117</v>
      </c>
      <c r="I32" s="173" t="s">
        <v>133</v>
      </c>
      <c r="J32" s="18">
        <v>235</v>
      </c>
      <c r="K32" s="85">
        <v>22.344</v>
      </c>
      <c r="L32" s="277">
        <v>8439.849600000001</v>
      </c>
      <c r="M32" s="277">
        <v>13</v>
      </c>
      <c r="N32" s="277">
        <v>799.98</v>
      </c>
    </row>
    <row r="33" spans="1:14" ht="15" customHeight="1">
      <c r="A33" s="156" t="s">
        <v>62</v>
      </c>
      <c r="B33" s="157">
        <f>SUM(B12:B32)</f>
        <v>21</v>
      </c>
      <c r="C33" s="159">
        <f>SUM(C12:C32)</f>
        <v>10</v>
      </c>
      <c r="D33" s="159">
        <f>SUM(D12:D32)</f>
        <v>11</v>
      </c>
      <c r="E33" s="159">
        <f>SUM(E12:E32)</f>
        <v>20</v>
      </c>
      <c r="F33" s="159">
        <f>SUM(F12:F32)</f>
        <v>1</v>
      </c>
      <c r="G33" s="160"/>
      <c r="H33" s="160"/>
      <c r="I33" s="160"/>
      <c r="J33" s="159"/>
      <c r="K33" s="176"/>
      <c r="L33" s="280">
        <f>SUM(L12:L32)</f>
        <v>108307.73400000001</v>
      </c>
      <c r="M33" s="280"/>
      <c r="N33" s="280">
        <f>SUM(N12:N32)</f>
        <v>16678.045360000004</v>
      </c>
    </row>
    <row r="34" spans="1:76" s="146" customFormat="1" ht="15" customHeight="1">
      <c r="A34" s="166" t="s">
        <v>8</v>
      </c>
      <c r="B34" s="161"/>
      <c r="C34" s="162"/>
      <c r="D34" s="162"/>
      <c r="E34" s="162"/>
      <c r="F34" s="162"/>
      <c r="G34" s="161"/>
      <c r="H34" s="161"/>
      <c r="I34" s="161"/>
      <c r="J34" s="162"/>
      <c r="K34" s="177"/>
      <c r="L34" s="276"/>
      <c r="M34" s="276"/>
      <c r="N34" s="27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/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/>
      <c r="BR34" s="366"/>
      <c r="BS34" s="366"/>
      <c r="BT34" s="366"/>
      <c r="BU34" s="366"/>
      <c r="BV34" s="366"/>
      <c r="BW34" s="366"/>
      <c r="BX34" s="366"/>
    </row>
    <row r="35" spans="1:14" ht="15" customHeight="1">
      <c r="A35" s="386"/>
      <c r="B35" s="147">
        <v>1</v>
      </c>
      <c r="C35" s="148"/>
      <c r="D35" s="18">
        <v>1</v>
      </c>
      <c r="E35" s="18">
        <v>1</v>
      </c>
      <c r="F35" s="18"/>
      <c r="G35" s="17">
        <v>1958</v>
      </c>
      <c r="H35" s="150" t="s">
        <v>118</v>
      </c>
      <c r="I35" s="150" t="s">
        <v>27</v>
      </c>
      <c r="J35" s="18">
        <v>232</v>
      </c>
      <c r="K35" s="175">
        <v>25.8</v>
      </c>
      <c r="L35" s="278">
        <v>5482.59</v>
      </c>
      <c r="M35" s="279">
        <v>9.73</v>
      </c>
      <c r="N35" s="277">
        <v>778.4</v>
      </c>
    </row>
    <row r="36" spans="1:14" ht="15" customHeight="1">
      <c r="A36" s="386"/>
      <c r="B36" s="147">
        <v>1</v>
      </c>
      <c r="C36" s="148">
        <v>1</v>
      </c>
      <c r="D36" s="18"/>
      <c r="E36" s="18">
        <v>1</v>
      </c>
      <c r="F36" s="18"/>
      <c r="G36" s="17">
        <v>1976</v>
      </c>
      <c r="H36" s="150" t="s">
        <v>118</v>
      </c>
      <c r="I36" s="150" t="s">
        <v>27</v>
      </c>
      <c r="J36" s="18">
        <v>232</v>
      </c>
      <c r="K36" s="175">
        <v>25.8</v>
      </c>
      <c r="L36" s="278">
        <v>5644.59</v>
      </c>
      <c r="M36" s="279">
        <v>9.73</v>
      </c>
      <c r="N36" s="277">
        <v>0</v>
      </c>
    </row>
    <row r="37" spans="1:14" ht="15" customHeight="1">
      <c r="A37" s="386"/>
      <c r="B37" s="147">
        <v>1</v>
      </c>
      <c r="C37" s="148">
        <v>1</v>
      </c>
      <c r="D37" s="18"/>
      <c r="E37" s="18">
        <v>1</v>
      </c>
      <c r="F37" s="18"/>
      <c r="G37" s="17">
        <v>1961</v>
      </c>
      <c r="H37" s="150" t="s">
        <v>120</v>
      </c>
      <c r="I37" s="150" t="s">
        <v>27</v>
      </c>
      <c r="J37" s="18">
        <v>232</v>
      </c>
      <c r="K37" s="175">
        <v>25.8</v>
      </c>
      <c r="L37" s="278">
        <v>3707.87</v>
      </c>
      <c r="M37" s="279">
        <v>9.73</v>
      </c>
      <c r="N37" s="277">
        <v>408.66</v>
      </c>
    </row>
    <row r="38" spans="1:14" ht="15" customHeight="1">
      <c r="A38" s="156" t="s">
        <v>45</v>
      </c>
      <c r="B38" s="157">
        <f>SUM(B35:B37)</f>
        <v>3</v>
      </c>
      <c r="C38" s="159">
        <f>SUM(C35:C37)</f>
        <v>2</v>
      </c>
      <c r="D38" s="159">
        <f>SUM(D35:D37)</f>
        <v>1</v>
      </c>
      <c r="E38" s="159">
        <f>SUM(E35:E37)</f>
        <v>3</v>
      </c>
      <c r="F38" s="159"/>
      <c r="G38" s="160"/>
      <c r="H38" s="160"/>
      <c r="I38" s="160"/>
      <c r="J38" s="159"/>
      <c r="K38" s="176"/>
      <c r="L38" s="280">
        <f>SUM(L35:L37)</f>
        <v>14835.05</v>
      </c>
      <c r="M38" s="280"/>
      <c r="N38" s="280">
        <f>SUM(N35:N37)</f>
        <v>1187.06</v>
      </c>
    </row>
    <row r="39" spans="1:76" s="146" customFormat="1" ht="15" customHeight="1">
      <c r="A39" s="166" t="s">
        <v>9</v>
      </c>
      <c r="B39" s="161"/>
      <c r="C39" s="162"/>
      <c r="D39" s="162"/>
      <c r="E39" s="162"/>
      <c r="F39" s="162"/>
      <c r="G39" s="161"/>
      <c r="H39" s="161"/>
      <c r="I39" s="161"/>
      <c r="J39" s="162"/>
      <c r="K39" s="177"/>
      <c r="L39" s="276"/>
      <c r="M39" s="276"/>
      <c r="N39" s="27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/>
      <c r="BR39" s="366"/>
      <c r="BS39" s="366"/>
      <c r="BT39" s="366"/>
      <c r="BU39" s="366"/>
      <c r="BV39" s="366"/>
      <c r="BW39" s="366"/>
      <c r="BX39" s="366"/>
    </row>
    <row r="40" spans="1:14" ht="15" customHeight="1">
      <c r="A40" s="386"/>
      <c r="B40" s="17">
        <v>1</v>
      </c>
      <c r="C40" s="18">
        <v>1</v>
      </c>
      <c r="D40" s="18"/>
      <c r="E40" s="18">
        <v>1</v>
      </c>
      <c r="F40" s="18"/>
      <c r="G40" s="17">
        <v>1979</v>
      </c>
      <c r="H40" s="28" t="s">
        <v>115</v>
      </c>
      <c r="I40" s="173" t="s">
        <v>113</v>
      </c>
      <c r="J40" s="18">
        <v>225</v>
      </c>
      <c r="K40" s="85">
        <v>24.472</v>
      </c>
      <c r="L40" s="277">
        <v>6782.5491999999995</v>
      </c>
      <c r="M40" s="277">
        <v>20</v>
      </c>
      <c r="N40" s="277">
        <v>780.94512</v>
      </c>
    </row>
    <row r="41" spans="1:14" ht="15" customHeight="1">
      <c r="A41" s="386"/>
      <c r="B41" s="17">
        <v>1</v>
      </c>
      <c r="C41" s="18">
        <v>1</v>
      </c>
      <c r="D41" s="18"/>
      <c r="E41" s="18">
        <v>1</v>
      </c>
      <c r="F41" s="18"/>
      <c r="G41" s="17">
        <v>1987</v>
      </c>
      <c r="H41" s="173" t="s">
        <v>117</v>
      </c>
      <c r="I41" s="173" t="s">
        <v>133</v>
      </c>
      <c r="J41" s="18">
        <v>235</v>
      </c>
      <c r="K41" s="85">
        <v>26.408</v>
      </c>
      <c r="L41" s="277">
        <v>11638.13</v>
      </c>
      <c r="M41" s="277">
        <v>13</v>
      </c>
      <c r="N41" s="277">
        <v>3688.38</v>
      </c>
    </row>
    <row r="42" spans="1:14" ht="15" customHeight="1">
      <c r="A42" s="386"/>
      <c r="B42" s="147">
        <v>1</v>
      </c>
      <c r="C42" s="148"/>
      <c r="D42" s="18">
        <v>1</v>
      </c>
      <c r="E42" s="18">
        <v>1</v>
      </c>
      <c r="F42" s="18"/>
      <c r="G42" s="17">
        <v>1970</v>
      </c>
      <c r="H42" s="150" t="s">
        <v>118</v>
      </c>
      <c r="I42" s="150" t="s">
        <v>27</v>
      </c>
      <c r="J42" s="18">
        <v>232</v>
      </c>
      <c r="K42" s="175">
        <v>25.8</v>
      </c>
      <c r="L42" s="278">
        <v>5608.59</v>
      </c>
      <c r="M42" s="279">
        <v>9.73</v>
      </c>
      <c r="N42" s="277">
        <v>1050.84</v>
      </c>
    </row>
    <row r="43" spans="1:14" ht="15" customHeight="1">
      <c r="A43" s="386"/>
      <c r="B43" s="147">
        <v>1</v>
      </c>
      <c r="C43" s="148"/>
      <c r="D43" s="18">
        <v>1</v>
      </c>
      <c r="E43" s="18">
        <v>1</v>
      </c>
      <c r="F43" s="18"/>
      <c r="G43" s="17">
        <v>1961</v>
      </c>
      <c r="H43" s="150" t="s">
        <v>118</v>
      </c>
      <c r="I43" s="150" t="s">
        <v>27</v>
      </c>
      <c r="J43" s="18">
        <v>232</v>
      </c>
      <c r="K43" s="175">
        <v>25.8</v>
      </c>
      <c r="L43" s="278">
        <v>5054.91</v>
      </c>
      <c r="M43" s="279">
        <v>9.73</v>
      </c>
      <c r="N43" s="277">
        <v>1050.84</v>
      </c>
    </row>
    <row r="44" spans="1:14" ht="15" customHeight="1">
      <c r="A44" s="386"/>
      <c r="B44" s="147">
        <v>1</v>
      </c>
      <c r="C44" s="148"/>
      <c r="D44" s="18">
        <v>1</v>
      </c>
      <c r="E44" s="18">
        <v>1</v>
      </c>
      <c r="F44" s="18"/>
      <c r="G44" s="17">
        <v>1973</v>
      </c>
      <c r="H44" s="150" t="s">
        <v>118</v>
      </c>
      <c r="I44" s="150" t="s">
        <v>27</v>
      </c>
      <c r="J44" s="18">
        <v>232</v>
      </c>
      <c r="K44" s="175">
        <v>25.8</v>
      </c>
      <c r="L44" s="278">
        <v>6374.67</v>
      </c>
      <c r="M44" s="279">
        <v>9.73</v>
      </c>
      <c r="N44" s="277">
        <v>0</v>
      </c>
    </row>
    <row r="45" spans="1:14" ht="15" customHeight="1">
      <c r="A45" s="386"/>
      <c r="B45" s="147">
        <v>1</v>
      </c>
      <c r="C45" s="148"/>
      <c r="D45" s="18">
        <v>1</v>
      </c>
      <c r="E45" s="18">
        <v>1</v>
      </c>
      <c r="F45" s="18"/>
      <c r="G45" s="17">
        <v>1948</v>
      </c>
      <c r="H45" s="150" t="s">
        <v>123</v>
      </c>
      <c r="I45" s="150" t="s">
        <v>27</v>
      </c>
      <c r="J45" s="18">
        <v>232</v>
      </c>
      <c r="K45" s="85">
        <v>25.8</v>
      </c>
      <c r="L45" s="277">
        <v>1367</v>
      </c>
      <c r="M45" s="279">
        <v>9.73</v>
      </c>
      <c r="N45" s="277">
        <v>622.72</v>
      </c>
    </row>
    <row r="46" spans="1:14" ht="15" customHeight="1">
      <c r="A46" s="386"/>
      <c r="B46" s="147">
        <v>1</v>
      </c>
      <c r="C46" s="148">
        <v>1</v>
      </c>
      <c r="D46" s="18"/>
      <c r="E46" s="18">
        <v>1</v>
      </c>
      <c r="F46" s="18"/>
      <c r="G46" s="17">
        <v>1971</v>
      </c>
      <c r="H46" s="150" t="s">
        <v>118</v>
      </c>
      <c r="I46" s="150" t="s">
        <v>27</v>
      </c>
      <c r="J46" s="18">
        <v>232</v>
      </c>
      <c r="K46" s="175">
        <v>25.8</v>
      </c>
      <c r="L46" s="278">
        <v>6374.67</v>
      </c>
      <c r="M46" s="279">
        <v>9.73</v>
      </c>
      <c r="N46" s="277">
        <v>1050.84</v>
      </c>
    </row>
    <row r="47" spans="1:14" ht="15" customHeight="1">
      <c r="A47" s="386"/>
      <c r="B47" s="147">
        <v>1</v>
      </c>
      <c r="C47" s="148">
        <v>1</v>
      </c>
      <c r="D47" s="18"/>
      <c r="E47" s="18">
        <v>1</v>
      </c>
      <c r="F47" s="18"/>
      <c r="G47" s="17">
        <v>1984</v>
      </c>
      <c r="H47" s="150" t="s">
        <v>118</v>
      </c>
      <c r="I47" s="150" t="s">
        <v>27</v>
      </c>
      <c r="J47" s="18">
        <v>232</v>
      </c>
      <c r="K47" s="175">
        <v>25.8</v>
      </c>
      <c r="L47" s="278">
        <v>6374.67</v>
      </c>
      <c r="M47" s="279">
        <v>9.73</v>
      </c>
      <c r="N47" s="277">
        <v>1050.84</v>
      </c>
    </row>
    <row r="48" spans="1:14" ht="15" customHeight="1">
      <c r="A48" s="156" t="s">
        <v>4</v>
      </c>
      <c r="B48" s="157">
        <f>SUM(B40:B47)</f>
        <v>8</v>
      </c>
      <c r="C48" s="159">
        <f>SUM(C40:C47)</f>
        <v>4</v>
      </c>
      <c r="D48" s="159">
        <f>SUM(D40:D47)</f>
        <v>4</v>
      </c>
      <c r="E48" s="159">
        <f>SUM(E40:E47)</f>
        <v>8</v>
      </c>
      <c r="F48" s="159"/>
      <c r="G48" s="160"/>
      <c r="H48" s="160"/>
      <c r="I48" s="160"/>
      <c r="J48" s="159"/>
      <c r="K48" s="176"/>
      <c r="L48" s="280">
        <f>SUM(L40:L47)</f>
        <v>49575.18919999999</v>
      </c>
      <c r="M48" s="280"/>
      <c r="N48" s="280">
        <f>SUM(N40:N47)</f>
        <v>9295.405120000001</v>
      </c>
    </row>
    <row r="49" spans="1:76" s="146" customFormat="1" ht="15" customHeight="1">
      <c r="A49" s="166" t="s">
        <v>10</v>
      </c>
      <c r="B49" s="161"/>
      <c r="C49" s="162"/>
      <c r="D49" s="162"/>
      <c r="E49" s="162"/>
      <c r="F49" s="162"/>
      <c r="G49" s="161"/>
      <c r="H49" s="161"/>
      <c r="I49" s="161"/>
      <c r="J49" s="162"/>
      <c r="K49" s="177"/>
      <c r="L49" s="276"/>
      <c r="M49" s="276"/>
      <c r="N49" s="27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/>
      <c r="BD49" s="366"/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/>
      <c r="BR49" s="366"/>
      <c r="BS49" s="366"/>
      <c r="BT49" s="366"/>
      <c r="BU49" s="366"/>
      <c r="BV49" s="366"/>
      <c r="BW49" s="366"/>
      <c r="BX49" s="366"/>
    </row>
    <row r="50" spans="1:14" ht="15" customHeight="1">
      <c r="A50" s="386"/>
      <c r="B50" s="147">
        <v>1</v>
      </c>
      <c r="C50" s="148"/>
      <c r="D50" s="18">
        <v>1</v>
      </c>
      <c r="E50" s="18">
        <v>1</v>
      </c>
      <c r="F50" s="18"/>
      <c r="G50" s="17">
        <v>1968</v>
      </c>
      <c r="H50" s="150" t="s">
        <v>120</v>
      </c>
      <c r="I50" s="150" t="s">
        <v>27</v>
      </c>
      <c r="J50" s="18">
        <v>232</v>
      </c>
      <c r="K50" s="175">
        <v>25.8</v>
      </c>
      <c r="L50" s="278">
        <v>4530.03</v>
      </c>
      <c r="M50" s="279">
        <v>9.73</v>
      </c>
      <c r="N50" s="277">
        <v>0</v>
      </c>
    </row>
    <row r="51" spans="1:14" ht="15" customHeight="1">
      <c r="A51" s="386"/>
      <c r="B51" s="86">
        <v>1</v>
      </c>
      <c r="C51" s="18">
        <v>1</v>
      </c>
      <c r="D51" s="18"/>
      <c r="E51" s="18">
        <v>1</v>
      </c>
      <c r="F51" s="18"/>
      <c r="G51" s="17">
        <v>1990</v>
      </c>
      <c r="H51" s="28" t="s">
        <v>134</v>
      </c>
      <c r="I51" s="173" t="s">
        <v>132</v>
      </c>
      <c r="J51" s="18">
        <v>230</v>
      </c>
      <c r="K51" s="85">
        <v>26.138</v>
      </c>
      <c r="L51" s="277">
        <v>10617.03</v>
      </c>
      <c r="M51" s="277">
        <v>18</v>
      </c>
      <c r="N51" s="277">
        <v>7222.98</v>
      </c>
    </row>
    <row r="52" spans="1:14" ht="15" customHeight="1">
      <c r="A52" s="386"/>
      <c r="B52" s="147">
        <v>1</v>
      </c>
      <c r="C52" s="148">
        <v>1</v>
      </c>
      <c r="D52" s="18"/>
      <c r="E52" s="18">
        <v>1</v>
      </c>
      <c r="F52" s="18"/>
      <c r="G52" s="17">
        <v>1958</v>
      </c>
      <c r="H52" s="150" t="s">
        <v>119</v>
      </c>
      <c r="I52" s="150" t="s">
        <v>27</v>
      </c>
      <c r="J52" s="18">
        <v>232</v>
      </c>
      <c r="K52" s="175">
        <v>25.8</v>
      </c>
      <c r="L52" s="278">
        <v>3640.35</v>
      </c>
      <c r="M52" s="279">
        <v>9.73</v>
      </c>
      <c r="N52" s="277">
        <v>204.33</v>
      </c>
    </row>
    <row r="53" spans="1:14" ht="15" customHeight="1">
      <c r="A53" s="386"/>
      <c r="B53" s="147">
        <v>1</v>
      </c>
      <c r="C53" s="148">
        <v>1</v>
      </c>
      <c r="D53" s="18"/>
      <c r="E53" s="18">
        <v>1</v>
      </c>
      <c r="F53" s="18"/>
      <c r="G53" s="17">
        <v>1950</v>
      </c>
      <c r="H53" s="150" t="s">
        <v>120</v>
      </c>
      <c r="I53" s="150" t="s">
        <v>27</v>
      </c>
      <c r="J53" s="18">
        <v>232</v>
      </c>
      <c r="K53" s="175">
        <v>0</v>
      </c>
      <c r="L53" s="277">
        <v>1902.94</v>
      </c>
      <c r="M53" s="279">
        <v>9.73</v>
      </c>
      <c r="N53" s="277">
        <v>1050.84</v>
      </c>
    </row>
    <row r="54" spans="1:14" ht="15" customHeight="1">
      <c r="A54" s="386"/>
      <c r="B54" s="147">
        <v>1</v>
      </c>
      <c r="C54" s="148">
        <v>1</v>
      </c>
      <c r="D54" s="18"/>
      <c r="E54" s="18">
        <v>1</v>
      </c>
      <c r="F54" s="18"/>
      <c r="G54" s="17">
        <v>1960</v>
      </c>
      <c r="H54" s="150" t="s">
        <v>120</v>
      </c>
      <c r="I54" s="150" t="s">
        <v>27</v>
      </c>
      <c r="J54" s="18">
        <v>232</v>
      </c>
      <c r="K54" s="175">
        <v>25.8</v>
      </c>
      <c r="L54" s="278">
        <v>4654</v>
      </c>
      <c r="M54" s="279">
        <v>9.73</v>
      </c>
      <c r="N54" s="277">
        <v>0</v>
      </c>
    </row>
    <row r="55" spans="1:14" ht="15" customHeight="1">
      <c r="A55" s="156" t="s">
        <v>47</v>
      </c>
      <c r="B55" s="157">
        <f>SUM(B50:B54)</f>
        <v>5</v>
      </c>
      <c r="C55" s="159">
        <f>SUM(C50:C54)</f>
        <v>4</v>
      </c>
      <c r="D55" s="159">
        <f>SUM(D50:D54)</f>
        <v>1</v>
      </c>
      <c r="E55" s="159">
        <f>SUM(E50:E54)</f>
        <v>5</v>
      </c>
      <c r="F55" s="159"/>
      <c r="G55" s="160"/>
      <c r="H55" s="160"/>
      <c r="I55" s="160"/>
      <c r="J55" s="159"/>
      <c r="K55" s="176"/>
      <c r="L55" s="280">
        <f>SUM(L50:L54)</f>
        <v>25344.35</v>
      </c>
      <c r="M55" s="280"/>
      <c r="N55" s="280">
        <f>SUM(N50:N54)</f>
        <v>8478.15</v>
      </c>
    </row>
    <row r="56" spans="1:76" s="146" customFormat="1" ht="15" customHeight="1">
      <c r="A56" s="166" t="s">
        <v>11</v>
      </c>
      <c r="B56" s="161"/>
      <c r="C56" s="162"/>
      <c r="D56" s="162"/>
      <c r="E56" s="162"/>
      <c r="F56" s="162"/>
      <c r="G56" s="161"/>
      <c r="H56" s="161"/>
      <c r="I56" s="161"/>
      <c r="J56" s="162"/>
      <c r="K56" s="177"/>
      <c r="L56" s="276"/>
      <c r="M56" s="276"/>
      <c r="N56" s="27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6"/>
      <c r="AN56" s="366"/>
      <c r="AO56" s="366"/>
      <c r="AP56" s="366"/>
      <c r="AQ56" s="366"/>
      <c r="AR56" s="366"/>
      <c r="AS56" s="366"/>
      <c r="AT56" s="366"/>
      <c r="AU56" s="366"/>
      <c r="AV56" s="366"/>
      <c r="AW56" s="366"/>
      <c r="AX56" s="366"/>
      <c r="AY56" s="366"/>
      <c r="AZ56" s="366"/>
      <c r="BA56" s="366"/>
      <c r="BB56" s="366"/>
      <c r="BC56" s="366"/>
      <c r="BD56" s="366"/>
      <c r="BE56" s="366"/>
      <c r="BF56" s="366"/>
      <c r="BG56" s="366"/>
      <c r="BH56" s="366"/>
      <c r="BI56" s="366"/>
      <c r="BJ56" s="366"/>
      <c r="BK56" s="366"/>
      <c r="BL56" s="366"/>
      <c r="BM56" s="366"/>
      <c r="BN56" s="366"/>
      <c r="BO56" s="366"/>
      <c r="BP56" s="366"/>
      <c r="BQ56" s="366"/>
      <c r="BR56" s="366"/>
      <c r="BS56" s="366"/>
      <c r="BT56" s="366"/>
      <c r="BU56" s="366"/>
      <c r="BV56" s="366"/>
      <c r="BW56" s="366"/>
      <c r="BX56" s="366"/>
    </row>
    <row r="57" spans="1:14" ht="15" customHeight="1">
      <c r="A57" s="386"/>
      <c r="B57" s="147">
        <v>1</v>
      </c>
      <c r="C57" s="148">
        <v>1</v>
      </c>
      <c r="D57" s="18"/>
      <c r="E57" s="18">
        <v>1</v>
      </c>
      <c r="F57" s="18"/>
      <c r="G57" s="17">
        <v>1948</v>
      </c>
      <c r="H57" s="150" t="s">
        <v>120</v>
      </c>
      <c r="I57" s="150" t="s">
        <v>27</v>
      </c>
      <c r="J57" s="18">
        <v>232</v>
      </c>
      <c r="K57" s="175">
        <v>25.8</v>
      </c>
      <c r="L57" s="278">
        <v>4192.05</v>
      </c>
      <c r="M57" s="279">
        <v>9.73</v>
      </c>
      <c r="N57" s="277">
        <v>0</v>
      </c>
    </row>
    <row r="58" spans="1:14" ht="15" customHeight="1">
      <c r="A58" s="386"/>
      <c r="B58" s="147">
        <v>1</v>
      </c>
      <c r="C58" s="148">
        <v>1</v>
      </c>
      <c r="D58" s="18"/>
      <c r="E58" s="18">
        <v>1</v>
      </c>
      <c r="F58" s="18"/>
      <c r="G58" s="17">
        <v>1954</v>
      </c>
      <c r="H58" s="150" t="s">
        <v>120</v>
      </c>
      <c r="I58" s="150" t="s">
        <v>27</v>
      </c>
      <c r="J58" s="18">
        <v>232</v>
      </c>
      <c r="K58" s="175">
        <v>25.8</v>
      </c>
      <c r="L58" s="278">
        <v>4135.75</v>
      </c>
      <c r="M58" s="279">
        <v>9.73</v>
      </c>
      <c r="N58" s="277">
        <v>603.26</v>
      </c>
    </row>
    <row r="59" spans="1:14" ht="15" customHeight="1">
      <c r="A59" s="386"/>
      <c r="B59" s="147">
        <v>1</v>
      </c>
      <c r="C59" s="148">
        <v>1</v>
      </c>
      <c r="D59" s="18"/>
      <c r="E59" s="18">
        <v>1</v>
      </c>
      <c r="F59" s="18"/>
      <c r="G59" s="17">
        <v>1981</v>
      </c>
      <c r="H59" s="150" t="s">
        <v>121</v>
      </c>
      <c r="I59" s="150" t="s">
        <v>27</v>
      </c>
      <c r="J59" s="18">
        <v>232</v>
      </c>
      <c r="K59" s="175">
        <v>25.8</v>
      </c>
      <c r="L59" s="278">
        <v>6286.81</v>
      </c>
      <c r="M59" s="279">
        <v>9.73</v>
      </c>
      <c r="N59" s="277">
        <v>827.05</v>
      </c>
    </row>
    <row r="60" spans="1:14" ht="15" customHeight="1">
      <c r="A60" s="386"/>
      <c r="B60" s="147">
        <v>1</v>
      </c>
      <c r="C60" s="148">
        <v>1</v>
      </c>
      <c r="D60" s="18"/>
      <c r="E60" s="18">
        <v>1</v>
      </c>
      <c r="F60" s="18"/>
      <c r="G60" s="17">
        <v>1967</v>
      </c>
      <c r="H60" s="150" t="s">
        <v>118</v>
      </c>
      <c r="I60" s="150" t="s">
        <v>27</v>
      </c>
      <c r="J60" s="18">
        <v>232</v>
      </c>
      <c r="K60" s="175">
        <v>25.8</v>
      </c>
      <c r="L60" s="278">
        <v>5644.59</v>
      </c>
      <c r="M60" s="279">
        <v>9.73</v>
      </c>
      <c r="N60" s="277">
        <v>1050.84</v>
      </c>
    </row>
    <row r="61" spans="1:14" ht="15" customHeight="1">
      <c r="A61" s="156" t="s">
        <v>5</v>
      </c>
      <c r="B61" s="157">
        <f>SUM(B57:B60)</f>
        <v>4</v>
      </c>
      <c r="C61" s="159">
        <f>SUM(C57:C60)</f>
        <v>4</v>
      </c>
      <c r="D61" s="159"/>
      <c r="E61" s="159">
        <f>SUM(E57:E60)</f>
        <v>4</v>
      </c>
      <c r="F61" s="159"/>
      <c r="G61" s="160"/>
      <c r="H61" s="160"/>
      <c r="I61" s="160"/>
      <c r="J61" s="159"/>
      <c r="K61" s="176"/>
      <c r="L61" s="280">
        <f>SUM(L57:L60)</f>
        <v>20259.2</v>
      </c>
      <c r="M61" s="280"/>
      <c r="N61" s="280">
        <f>SUM(N57:N60)</f>
        <v>2481.1499999999996</v>
      </c>
    </row>
    <row r="62" spans="1:76" s="146" customFormat="1" ht="15" customHeight="1">
      <c r="A62" s="166" t="s">
        <v>12</v>
      </c>
      <c r="B62" s="161"/>
      <c r="C62" s="162"/>
      <c r="D62" s="162"/>
      <c r="E62" s="162"/>
      <c r="F62" s="162"/>
      <c r="G62" s="161"/>
      <c r="H62" s="161"/>
      <c r="I62" s="161"/>
      <c r="J62" s="162"/>
      <c r="K62" s="177"/>
      <c r="L62" s="276"/>
      <c r="M62" s="276"/>
      <c r="N62" s="27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6"/>
      <c r="AN62" s="366"/>
      <c r="AO62" s="366"/>
      <c r="AP62" s="366"/>
      <c r="AQ62" s="366"/>
      <c r="AR62" s="366"/>
      <c r="AS62" s="366"/>
      <c r="AT62" s="366"/>
      <c r="AU62" s="366"/>
      <c r="AV62" s="366"/>
      <c r="AW62" s="366"/>
      <c r="AX62" s="366"/>
      <c r="AY62" s="366"/>
      <c r="AZ62" s="366"/>
      <c r="BA62" s="366"/>
      <c r="BB62" s="366"/>
      <c r="BC62" s="366"/>
      <c r="BD62" s="366"/>
      <c r="BE62" s="366"/>
      <c r="BF62" s="366"/>
      <c r="BG62" s="366"/>
      <c r="BH62" s="366"/>
      <c r="BI62" s="366"/>
      <c r="BJ62" s="366"/>
      <c r="BK62" s="366"/>
      <c r="BL62" s="366"/>
      <c r="BM62" s="366"/>
      <c r="BN62" s="366"/>
      <c r="BO62" s="366"/>
      <c r="BP62" s="366"/>
      <c r="BQ62" s="366"/>
      <c r="BR62" s="366"/>
      <c r="BS62" s="366"/>
      <c r="BT62" s="366"/>
      <c r="BU62" s="366"/>
      <c r="BV62" s="366"/>
      <c r="BW62" s="366"/>
      <c r="BX62" s="366"/>
    </row>
    <row r="63" spans="1:14" ht="15" customHeight="1">
      <c r="A63" s="386"/>
      <c r="B63" s="147">
        <v>1</v>
      </c>
      <c r="C63" s="148">
        <v>1</v>
      </c>
      <c r="D63" s="18"/>
      <c r="E63" s="18">
        <v>1</v>
      </c>
      <c r="F63" s="18"/>
      <c r="G63" s="17">
        <v>51</v>
      </c>
      <c r="H63" s="150" t="s">
        <v>119</v>
      </c>
      <c r="I63" s="150" t="s">
        <v>27</v>
      </c>
      <c r="J63" s="18">
        <v>232</v>
      </c>
      <c r="K63" s="175">
        <v>25.8</v>
      </c>
      <c r="L63" s="278">
        <v>5020.79</v>
      </c>
      <c r="M63" s="279">
        <v>9.73</v>
      </c>
      <c r="N63" s="277">
        <v>1031.38</v>
      </c>
    </row>
    <row r="64" spans="1:14" ht="15" customHeight="1">
      <c r="A64" s="386"/>
      <c r="B64" s="147">
        <v>1</v>
      </c>
      <c r="C64" s="148"/>
      <c r="D64" s="18">
        <v>1</v>
      </c>
      <c r="E64" s="18">
        <v>1</v>
      </c>
      <c r="F64" s="18"/>
      <c r="G64" s="17">
        <v>44</v>
      </c>
      <c r="H64" s="150" t="s">
        <v>119</v>
      </c>
      <c r="I64" s="150" t="s">
        <v>27</v>
      </c>
      <c r="J64" s="18">
        <v>232</v>
      </c>
      <c r="K64" s="175">
        <v>25.8</v>
      </c>
      <c r="L64" s="278">
        <v>6316.11</v>
      </c>
      <c r="M64" s="279">
        <v>9.73</v>
      </c>
      <c r="N64" s="277">
        <v>1031.38</v>
      </c>
    </row>
    <row r="65" spans="1:14" ht="15" customHeight="1">
      <c r="A65" s="386"/>
      <c r="B65" s="147">
        <v>1</v>
      </c>
      <c r="C65" s="148">
        <v>1</v>
      </c>
      <c r="D65" s="18"/>
      <c r="E65" s="18">
        <v>1</v>
      </c>
      <c r="F65" s="18"/>
      <c r="G65" s="17">
        <v>21</v>
      </c>
      <c r="H65" s="150" t="s">
        <v>121</v>
      </c>
      <c r="I65" s="150" t="s">
        <v>27</v>
      </c>
      <c r="J65" s="18">
        <v>232</v>
      </c>
      <c r="K65" s="175">
        <v>25.8</v>
      </c>
      <c r="L65" s="278">
        <v>5599.55</v>
      </c>
      <c r="M65" s="279">
        <v>9.73</v>
      </c>
      <c r="N65" s="277">
        <v>690.83</v>
      </c>
    </row>
    <row r="66" spans="1:14" ht="15" customHeight="1">
      <c r="A66" s="386"/>
      <c r="B66" s="147">
        <v>1</v>
      </c>
      <c r="C66" s="148"/>
      <c r="D66" s="18">
        <v>1</v>
      </c>
      <c r="E66" s="18">
        <v>1</v>
      </c>
      <c r="F66" s="18"/>
      <c r="G66" s="17">
        <v>25</v>
      </c>
      <c r="H66" s="150" t="s">
        <v>121</v>
      </c>
      <c r="I66" s="150" t="s">
        <v>27</v>
      </c>
      <c r="J66" s="18">
        <v>232</v>
      </c>
      <c r="K66" s="175">
        <v>25.8</v>
      </c>
      <c r="L66" s="278">
        <v>806.415</v>
      </c>
      <c r="M66" s="279">
        <v>9.73</v>
      </c>
      <c r="N66" s="277">
        <v>0</v>
      </c>
    </row>
    <row r="67" spans="1:14" ht="15" customHeight="1">
      <c r="A67" s="156" t="s">
        <v>23</v>
      </c>
      <c r="B67" s="157">
        <f>SUM(B63:B66)</f>
        <v>4</v>
      </c>
      <c r="C67" s="159">
        <f>SUM(C63:C66)</f>
        <v>2</v>
      </c>
      <c r="D67" s="159">
        <f>SUM(D63:D66)</f>
        <v>2</v>
      </c>
      <c r="E67" s="159">
        <f>SUM(E63:E66)</f>
        <v>4</v>
      </c>
      <c r="F67" s="159"/>
      <c r="G67" s="160"/>
      <c r="H67" s="160"/>
      <c r="I67" s="160"/>
      <c r="J67" s="159"/>
      <c r="K67" s="176"/>
      <c r="L67" s="280">
        <f>SUM(L63:L66)</f>
        <v>17742.865</v>
      </c>
      <c r="M67" s="280"/>
      <c r="N67" s="280">
        <f>SUM(N63:N66)</f>
        <v>2753.59</v>
      </c>
    </row>
    <row r="68" spans="1:76" s="146" customFormat="1" ht="15" customHeight="1">
      <c r="A68" s="166" t="s">
        <v>19</v>
      </c>
      <c r="B68" s="161"/>
      <c r="C68" s="162"/>
      <c r="D68" s="162"/>
      <c r="E68" s="162"/>
      <c r="F68" s="162"/>
      <c r="G68" s="161"/>
      <c r="H68" s="161"/>
      <c r="I68" s="161"/>
      <c r="J68" s="162"/>
      <c r="K68" s="177"/>
      <c r="L68" s="276"/>
      <c r="M68" s="276"/>
      <c r="N68" s="27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6"/>
      <c r="AZ68" s="366"/>
      <c r="BA68" s="366"/>
      <c r="BB68" s="366"/>
      <c r="BC68" s="366"/>
      <c r="BD68" s="366"/>
      <c r="BE68" s="366"/>
      <c r="BF68" s="366"/>
      <c r="BG68" s="366"/>
      <c r="BH68" s="366"/>
      <c r="BI68" s="366"/>
      <c r="BJ68" s="366"/>
      <c r="BK68" s="366"/>
      <c r="BL68" s="366"/>
      <c r="BM68" s="366"/>
      <c r="BN68" s="366"/>
      <c r="BO68" s="366"/>
      <c r="BP68" s="366"/>
      <c r="BQ68" s="366"/>
      <c r="BR68" s="366"/>
      <c r="BS68" s="366"/>
      <c r="BT68" s="366"/>
      <c r="BU68" s="366"/>
      <c r="BV68" s="366"/>
      <c r="BW68" s="366"/>
      <c r="BX68" s="366"/>
    </row>
    <row r="69" spans="1:76" s="34" customFormat="1" ht="15" customHeight="1">
      <c r="A69" s="386"/>
      <c r="B69" s="147">
        <v>1</v>
      </c>
      <c r="C69" s="148"/>
      <c r="D69" s="18">
        <v>1</v>
      </c>
      <c r="E69" s="18">
        <v>1</v>
      </c>
      <c r="F69" s="18"/>
      <c r="G69" s="17">
        <v>1972</v>
      </c>
      <c r="H69" s="150" t="s">
        <v>118</v>
      </c>
      <c r="I69" s="150" t="s">
        <v>27</v>
      </c>
      <c r="J69" s="18">
        <v>232</v>
      </c>
      <c r="K69" s="175">
        <v>25.8</v>
      </c>
      <c r="L69" s="279">
        <v>4549.83</v>
      </c>
      <c r="M69" s="279">
        <v>9.73</v>
      </c>
      <c r="N69" s="277">
        <v>846.51</v>
      </c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  <c r="BC69" s="367"/>
      <c r="BD69" s="367"/>
      <c r="BE69" s="367"/>
      <c r="BF69" s="367"/>
      <c r="BG69" s="367"/>
      <c r="BH69" s="367"/>
      <c r="BI69" s="367"/>
      <c r="BJ69" s="367"/>
      <c r="BK69" s="367"/>
      <c r="BL69" s="367"/>
      <c r="BM69" s="367"/>
      <c r="BN69" s="367"/>
      <c r="BO69" s="367"/>
      <c r="BP69" s="367"/>
      <c r="BQ69" s="367"/>
      <c r="BR69" s="367"/>
      <c r="BS69" s="367"/>
      <c r="BT69" s="367"/>
      <c r="BU69" s="367"/>
      <c r="BV69" s="367"/>
      <c r="BW69" s="367"/>
      <c r="BX69" s="367"/>
    </row>
    <row r="70" spans="1:14" ht="15" customHeight="1">
      <c r="A70" s="156" t="s">
        <v>39</v>
      </c>
      <c r="B70" s="157">
        <f>SUM(B69)</f>
        <v>1</v>
      </c>
      <c r="C70" s="159">
        <f>SUM(C69)</f>
        <v>0</v>
      </c>
      <c r="D70" s="159">
        <f>SUM(D69)</f>
        <v>1</v>
      </c>
      <c r="E70" s="159">
        <f>SUM(E69)</f>
        <v>1</v>
      </c>
      <c r="F70" s="159"/>
      <c r="G70" s="160"/>
      <c r="H70" s="160"/>
      <c r="I70" s="160"/>
      <c r="J70" s="159"/>
      <c r="K70" s="176"/>
      <c r="L70" s="280">
        <f>SUM(L69)</f>
        <v>4549.83</v>
      </c>
      <c r="M70" s="280"/>
      <c r="N70" s="280">
        <f>SUM(N69)</f>
        <v>846.51</v>
      </c>
    </row>
    <row r="71" spans="1:76" s="146" customFormat="1" ht="15" customHeight="1">
      <c r="A71" s="166" t="s">
        <v>13</v>
      </c>
      <c r="B71" s="161"/>
      <c r="C71" s="162"/>
      <c r="D71" s="162"/>
      <c r="E71" s="162"/>
      <c r="F71" s="162"/>
      <c r="G71" s="161"/>
      <c r="H71" s="161"/>
      <c r="I71" s="161"/>
      <c r="J71" s="162"/>
      <c r="K71" s="177"/>
      <c r="L71" s="276"/>
      <c r="M71" s="276"/>
      <c r="N71" s="27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  <c r="AK71" s="366"/>
      <c r="AL71" s="366"/>
      <c r="AM71" s="366"/>
      <c r="AN71" s="366"/>
      <c r="AO71" s="366"/>
      <c r="AP71" s="366"/>
      <c r="AQ71" s="366"/>
      <c r="AR71" s="366"/>
      <c r="AS71" s="366"/>
      <c r="AT71" s="366"/>
      <c r="AU71" s="366"/>
      <c r="AV71" s="366"/>
      <c r="AW71" s="366"/>
      <c r="AX71" s="366"/>
      <c r="AY71" s="366"/>
      <c r="AZ71" s="366"/>
      <c r="BA71" s="366"/>
      <c r="BB71" s="366"/>
      <c r="BC71" s="366"/>
      <c r="BD71" s="366"/>
      <c r="BE71" s="366"/>
      <c r="BF71" s="366"/>
      <c r="BG71" s="366"/>
      <c r="BH71" s="366"/>
      <c r="BI71" s="366"/>
      <c r="BJ71" s="366"/>
      <c r="BK71" s="366"/>
      <c r="BL71" s="366"/>
      <c r="BM71" s="366"/>
      <c r="BN71" s="366"/>
      <c r="BO71" s="366"/>
      <c r="BP71" s="366"/>
      <c r="BQ71" s="366"/>
      <c r="BR71" s="366"/>
      <c r="BS71" s="366"/>
      <c r="BT71" s="366"/>
      <c r="BU71" s="366"/>
      <c r="BV71" s="366"/>
      <c r="BW71" s="366"/>
      <c r="BX71" s="366"/>
    </row>
    <row r="72" spans="1:14" ht="15" customHeight="1">
      <c r="A72" s="386"/>
      <c r="B72" s="147">
        <v>1</v>
      </c>
      <c r="C72" s="148">
        <v>1</v>
      </c>
      <c r="D72" s="18"/>
      <c r="E72" s="18">
        <v>1</v>
      </c>
      <c r="F72" s="18"/>
      <c r="G72" s="17">
        <v>1965</v>
      </c>
      <c r="H72" s="150" t="s">
        <v>119</v>
      </c>
      <c r="I72" s="150" t="s">
        <v>27</v>
      </c>
      <c r="J72" s="18">
        <v>232</v>
      </c>
      <c r="K72" s="175">
        <v>25.8</v>
      </c>
      <c r="L72" s="278">
        <v>5552.67</v>
      </c>
      <c r="M72" s="279">
        <v>9.73</v>
      </c>
      <c r="N72" s="277">
        <v>1031.38</v>
      </c>
    </row>
    <row r="73" spans="1:14" ht="15" customHeight="1">
      <c r="A73" s="386"/>
      <c r="B73" s="86">
        <v>1</v>
      </c>
      <c r="C73" s="18"/>
      <c r="D73" s="18">
        <v>1</v>
      </c>
      <c r="E73" s="18">
        <v>1</v>
      </c>
      <c r="F73" s="18"/>
      <c r="G73" s="17">
        <v>1974</v>
      </c>
      <c r="H73" s="28" t="s">
        <v>117</v>
      </c>
      <c r="I73" s="173" t="s">
        <v>133</v>
      </c>
      <c r="J73" s="18">
        <v>235</v>
      </c>
      <c r="K73" s="85">
        <v>14.98</v>
      </c>
      <c r="L73" s="277">
        <v>7078.272400000001</v>
      </c>
      <c r="M73" s="277">
        <v>13</v>
      </c>
      <c r="N73" s="277">
        <v>3688.38</v>
      </c>
    </row>
    <row r="74" spans="1:14" ht="15" customHeight="1">
      <c r="A74" s="386"/>
      <c r="B74" s="147">
        <v>1</v>
      </c>
      <c r="C74" s="148"/>
      <c r="D74" s="18">
        <v>1</v>
      </c>
      <c r="E74" s="18">
        <v>1</v>
      </c>
      <c r="F74" s="18"/>
      <c r="G74" s="17">
        <v>1966</v>
      </c>
      <c r="H74" s="150" t="s">
        <v>120</v>
      </c>
      <c r="I74" s="150" t="s">
        <v>27</v>
      </c>
      <c r="J74" s="18">
        <v>232</v>
      </c>
      <c r="K74" s="175">
        <v>25.8</v>
      </c>
      <c r="L74" s="278">
        <v>3685.35</v>
      </c>
      <c r="M74" s="279">
        <v>9.73</v>
      </c>
      <c r="N74" s="277">
        <v>0</v>
      </c>
    </row>
    <row r="75" spans="1:14" ht="15" customHeight="1">
      <c r="A75" s="386"/>
      <c r="B75" s="147">
        <v>1</v>
      </c>
      <c r="C75" s="148">
        <v>1</v>
      </c>
      <c r="D75" s="18"/>
      <c r="E75" s="18">
        <v>1</v>
      </c>
      <c r="F75" s="18"/>
      <c r="G75" s="17">
        <v>1979</v>
      </c>
      <c r="H75" s="150" t="s">
        <v>121</v>
      </c>
      <c r="I75" s="150" t="s">
        <v>27</v>
      </c>
      <c r="J75" s="18">
        <v>232</v>
      </c>
      <c r="K75" s="175">
        <v>25.8</v>
      </c>
      <c r="L75" s="278">
        <v>5599.55</v>
      </c>
      <c r="M75" s="279">
        <v>9.73</v>
      </c>
      <c r="N75" s="277">
        <v>1031.38</v>
      </c>
    </row>
    <row r="76" spans="1:14" ht="15" customHeight="1">
      <c r="A76" s="386"/>
      <c r="B76" s="147">
        <v>1</v>
      </c>
      <c r="C76" s="148">
        <v>1</v>
      </c>
      <c r="D76" s="18"/>
      <c r="E76" s="18">
        <v>1</v>
      </c>
      <c r="F76" s="18"/>
      <c r="G76" s="17">
        <v>1960</v>
      </c>
      <c r="H76" s="150" t="s">
        <v>120</v>
      </c>
      <c r="I76" s="150" t="s">
        <v>27</v>
      </c>
      <c r="J76" s="18">
        <v>232</v>
      </c>
      <c r="K76" s="175">
        <v>25.8</v>
      </c>
      <c r="L76" s="278">
        <v>4192.05</v>
      </c>
      <c r="M76" s="279">
        <v>9.73</v>
      </c>
      <c r="N76" s="277">
        <v>77.84</v>
      </c>
    </row>
    <row r="77" spans="1:14" ht="15" customHeight="1">
      <c r="A77" s="386"/>
      <c r="B77" s="147">
        <v>1</v>
      </c>
      <c r="C77" s="148"/>
      <c r="D77" s="18">
        <v>1</v>
      </c>
      <c r="E77" s="18">
        <v>1</v>
      </c>
      <c r="F77" s="18"/>
      <c r="G77" s="17">
        <v>59</v>
      </c>
      <c r="H77" s="150" t="s">
        <v>120</v>
      </c>
      <c r="I77" s="150" t="s">
        <v>27</v>
      </c>
      <c r="J77" s="18">
        <v>232</v>
      </c>
      <c r="K77" s="85">
        <v>25.8</v>
      </c>
      <c r="L77" s="278">
        <v>1057.72</v>
      </c>
      <c r="M77" s="279">
        <v>9.73</v>
      </c>
      <c r="N77" s="277">
        <v>0</v>
      </c>
    </row>
    <row r="78" spans="1:14" ht="15" customHeight="1">
      <c r="A78" s="386"/>
      <c r="B78" s="147">
        <v>1</v>
      </c>
      <c r="C78" s="148">
        <v>1</v>
      </c>
      <c r="D78" s="18"/>
      <c r="E78" s="18">
        <v>1</v>
      </c>
      <c r="F78" s="18"/>
      <c r="G78" s="17">
        <v>1974</v>
      </c>
      <c r="H78" s="150" t="s">
        <v>119</v>
      </c>
      <c r="I78" s="150" t="s">
        <v>27</v>
      </c>
      <c r="J78" s="18">
        <v>232</v>
      </c>
      <c r="K78" s="175">
        <v>25.8</v>
      </c>
      <c r="L78" s="278">
        <v>5599.55</v>
      </c>
      <c r="M78" s="279">
        <v>9.73</v>
      </c>
      <c r="N78" s="277">
        <v>1031.38</v>
      </c>
    </row>
    <row r="79" spans="1:14" ht="15" customHeight="1">
      <c r="A79" s="386"/>
      <c r="B79" s="147">
        <v>1</v>
      </c>
      <c r="C79" s="148"/>
      <c r="D79" s="18">
        <v>1</v>
      </c>
      <c r="E79" s="18">
        <v>1</v>
      </c>
      <c r="F79" s="18"/>
      <c r="G79" s="17">
        <v>1992</v>
      </c>
      <c r="H79" s="150" t="s">
        <v>121</v>
      </c>
      <c r="I79" s="150" t="s">
        <v>27</v>
      </c>
      <c r="J79" s="18">
        <v>232</v>
      </c>
      <c r="K79" s="175">
        <v>25.8</v>
      </c>
      <c r="L79" s="278">
        <v>4793.135</v>
      </c>
      <c r="M79" s="279">
        <v>9.73</v>
      </c>
      <c r="N79" s="277">
        <v>1031.38</v>
      </c>
    </row>
    <row r="80" spans="1:14" ht="15" customHeight="1">
      <c r="A80" s="386"/>
      <c r="B80" s="147">
        <v>1</v>
      </c>
      <c r="C80" s="148"/>
      <c r="D80" s="18">
        <v>1</v>
      </c>
      <c r="E80" s="18">
        <v>1</v>
      </c>
      <c r="F80" s="18"/>
      <c r="G80" s="17">
        <v>1968</v>
      </c>
      <c r="H80" s="150" t="s">
        <v>120</v>
      </c>
      <c r="I80" s="150" t="s">
        <v>27</v>
      </c>
      <c r="J80" s="18">
        <v>232</v>
      </c>
      <c r="K80" s="175">
        <v>25.8</v>
      </c>
      <c r="L80" s="278">
        <v>4574.89</v>
      </c>
      <c r="M80" s="279">
        <v>9.73</v>
      </c>
      <c r="N80" s="277">
        <v>1021.65</v>
      </c>
    </row>
    <row r="81" spans="1:14" ht="15" customHeight="1">
      <c r="A81" s="386"/>
      <c r="B81" s="147">
        <v>1</v>
      </c>
      <c r="C81" s="148"/>
      <c r="D81" s="18">
        <v>1</v>
      </c>
      <c r="E81" s="18">
        <v>1</v>
      </c>
      <c r="F81" s="18"/>
      <c r="G81" s="17">
        <v>1956</v>
      </c>
      <c r="H81" s="150" t="s">
        <v>120</v>
      </c>
      <c r="I81" s="150" t="s">
        <v>27</v>
      </c>
      <c r="J81" s="18">
        <v>232</v>
      </c>
      <c r="K81" s="175">
        <v>0</v>
      </c>
      <c r="L81" s="277">
        <v>1441.57</v>
      </c>
      <c r="M81" s="279">
        <v>9.73</v>
      </c>
      <c r="N81" s="277">
        <v>1041.11</v>
      </c>
    </row>
    <row r="82" spans="1:14" ht="15" customHeight="1">
      <c r="A82" s="386"/>
      <c r="B82" s="147">
        <v>1</v>
      </c>
      <c r="C82" s="148"/>
      <c r="D82" s="18">
        <v>1</v>
      </c>
      <c r="E82" s="18">
        <v>1</v>
      </c>
      <c r="F82" s="18"/>
      <c r="G82" s="17">
        <v>1964</v>
      </c>
      <c r="H82" s="150" t="s">
        <v>120</v>
      </c>
      <c r="I82" s="150" t="s">
        <v>27</v>
      </c>
      <c r="J82" s="18">
        <v>232</v>
      </c>
      <c r="K82" s="175">
        <v>25.8</v>
      </c>
      <c r="L82" s="278">
        <v>4654</v>
      </c>
      <c r="M82" s="279">
        <v>9.73</v>
      </c>
      <c r="N82" s="277">
        <v>1050.84</v>
      </c>
    </row>
    <row r="83" spans="1:14" ht="15" customHeight="1">
      <c r="A83" s="386"/>
      <c r="B83" s="86">
        <v>1</v>
      </c>
      <c r="C83" s="18"/>
      <c r="D83" s="18">
        <v>1</v>
      </c>
      <c r="E83" s="18">
        <v>1</v>
      </c>
      <c r="F83" s="18"/>
      <c r="G83" s="17">
        <v>1959</v>
      </c>
      <c r="H83" s="28" t="s">
        <v>117</v>
      </c>
      <c r="I83" s="173" t="s">
        <v>133</v>
      </c>
      <c r="J83" s="18">
        <v>235</v>
      </c>
      <c r="K83" s="85">
        <v>24.376</v>
      </c>
      <c r="L83" s="277">
        <v>6350.138400000001</v>
      </c>
      <c r="M83" s="277">
        <v>13</v>
      </c>
      <c r="N83" s="277">
        <v>3688.38</v>
      </c>
    </row>
    <row r="84" spans="1:14" ht="15" customHeight="1">
      <c r="A84" s="386"/>
      <c r="B84" s="147">
        <v>1</v>
      </c>
      <c r="C84" s="148"/>
      <c r="D84" s="18">
        <v>1</v>
      </c>
      <c r="E84" s="18">
        <v>1</v>
      </c>
      <c r="F84" s="18"/>
      <c r="G84" s="17">
        <v>1993</v>
      </c>
      <c r="H84" s="150" t="s">
        <v>118</v>
      </c>
      <c r="I84" s="150" t="s">
        <v>27</v>
      </c>
      <c r="J84" s="18">
        <v>232</v>
      </c>
      <c r="K84" s="175">
        <v>0</v>
      </c>
      <c r="L84" s="278">
        <v>3162.24</v>
      </c>
      <c r="M84" s="279">
        <v>9.73</v>
      </c>
      <c r="N84" s="277">
        <v>1050.84</v>
      </c>
    </row>
    <row r="85" spans="1:14" ht="15" customHeight="1">
      <c r="A85" s="156" t="s">
        <v>25</v>
      </c>
      <c r="B85" s="157">
        <f>SUM(B72:B84)</f>
        <v>13</v>
      </c>
      <c r="C85" s="159">
        <f>SUM(C72:C84)</f>
        <v>4</v>
      </c>
      <c r="D85" s="159">
        <f>SUM(D72:D84)</f>
        <v>9</v>
      </c>
      <c r="E85" s="159">
        <f>SUM(E72:E84)</f>
        <v>13</v>
      </c>
      <c r="F85" s="159">
        <f>SUM(F72:F84)</f>
        <v>0</v>
      </c>
      <c r="G85" s="160"/>
      <c r="H85" s="160"/>
      <c r="I85" s="160"/>
      <c r="J85" s="159"/>
      <c r="K85" s="176"/>
      <c r="L85" s="280">
        <f>SUM(L72:L84)</f>
        <v>57741.135800000004</v>
      </c>
      <c r="M85" s="280"/>
      <c r="N85" s="280">
        <f>SUM(N72:N84)</f>
        <v>15744.560000000001</v>
      </c>
    </row>
    <row r="86" spans="1:76" s="153" customFormat="1" ht="15" customHeight="1">
      <c r="A86" s="168" t="s">
        <v>63</v>
      </c>
      <c r="B86" s="169">
        <f>SUM(B10,B33,B38,B48,B55,B61,B67,B70,B85)</f>
        <v>63</v>
      </c>
      <c r="C86" s="170">
        <f>C10+C33+C38+C48+C55+C61+C67+C70+C85</f>
        <v>32</v>
      </c>
      <c r="D86" s="170">
        <f>D10+D33+D38+D48+D55+D61+D67+D70+D85</f>
        <v>31</v>
      </c>
      <c r="E86" s="170">
        <f>E10+E33+E38+E48+E55+E61+E67+E70+E85</f>
        <v>62</v>
      </c>
      <c r="F86" s="170">
        <f>F10+F33+F38+F48+F55+F61+F67+F70+F85</f>
        <v>1</v>
      </c>
      <c r="G86" s="171"/>
      <c r="H86" s="171"/>
      <c r="I86" s="171"/>
      <c r="J86" s="172"/>
      <c r="K86" s="179"/>
      <c r="L86" s="281">
        <f>L10+L33+L38+L48+L55+L61+L67+L70+L85</f>
        <v>320953.74</v>
      </c>
      <c r="M86" s="282"/>
      <c r="N86" s="281">
        <f>N10+N33+N38+N48+N55+N61+N67+N70+N85</f>
        <v>62816.25560000002</v>
      </c>
      <c r="O86" s="368"/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  <c r="AA86" s="368"/>
      <c r="AB86" s="368"/>
      <c r="AC86" s="368"/>
      <c r="AD86" s="368"/>
      <c r="AE86" s="368"/>
      <c r="AF86" s="368"/>
      <c r="AG86" s="368"/>
      <c r="AH86" s="368"/>
      <c r="AI86" s="368"/>
      <c r="AJ86" s="368"/>
      <c r="AK86" s="368"/>
      <c r="AL86" s="368"/>
      <c r="AM86" s="368"/>
      <c r="AN86" s="368"/>
      <c r="AO86" s="368"/>
      <c r="AP86" s="368"/>
      <c r="AQ86" s="368"/>
      <c r="AR86" s="368"/>
      <c r="AS86" s="368"/>
      <c r="AT86" s="368"/>
      <c r="AU86" s="368"/>
      <c r="AV86" s="368"/>
      <c r="AW86" s="368"/>
      <c r="AX86" s="368"/>
      <c r="AY86" s="368"/>
      <c r="AZ86" s="368"/>
      <c r="BA86" s="368"/>
      <c r="BB86" s="368"/>
      <c r="BC86" s="368"/>
      <c r="BD86" s="368"/>
      <c r="BE86" s="368"/>
      <c r="BF86" s="368"/>
      <c r="BG86" s="368"/>
      <c r="BH86" s="368"/>
      <c r="BI86" s="368"/>
      <c r="BJ86" s="368"/>
      <c r="BK86" s="368"/>
      <c r="BL86" s="368"/>
      <c r="BM86" s="368"/>
      <c r="BN86" s="368"/>
      <c r="BO86" s="368"/>
      <c r="BP86" s="368"/>
      <c r="BQ86" s="368"/>
      <c r="BR86" s="368"/>
      <c r="BS86" s="368"/>
      <c r="BT86" s="368"/>
      <c r="BU86" s="368"/>
      <c r="BV86" s="368"/>
      <c r="BW86" s="368"/>
      <c r="BX86" s="368"/>
    </row>
  </sheetData>
  <sheetProtection selectLockedCells="1" selectUnlockedCells="1"/>
  <mergeCells count="2">
    <mergeCell ref="A2:N2"/>
    <mergeCell ref="A1:N1"/>
  </mergeCells>
  <printOptions/>
  <pageMargins left="0.7875" right="0.7875" top="1.025" bottom="1.025" header="0.7875" footer="0.7875"/>
  <pageSetup fitToHeight="1" fitToWidth="1" horizontalDpi="600" verticalDpi="600" orientation="landscape" paperSize="9" scale="42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O70"/>
  <sheetViews>
    <sheetView workbookViewId="0" topLeftCell="A1">
      <selection activeCell="A2" sqref="A2:M2"/>
    </sheetView>
  </sheetViews>
  <sheetFormatPr defaultColWidth="9.140625" defaultRowHeight="12.75"/>
  <cols>
    <col min="1" max="1" width="44.00390625" style="19" customWidth="1"/>
    <col min="2" max="2" width="10.7109375" style="16" customWidth="1"/>
    <col min="3" max="4" width="7.7109375" style="16" customWidth="1"/>
    <col min="5" max="6" width="10.7109375" style="16" customWidth="1"/>
    <col min="7" max="7" width="10.28125" style="16" customWidth="1"/>
    <col min="8" max="8" width="25.140625" style="16" customWidth="1"/>
    <col min="9" max="9" width="14.28125" style="20" customWidth="1"/>
    <col min="10" max="10" width="9.7109375" style="36" bestFit="1" customWidth="1"/>
    <col min="11" max="11" width="15.00390625" style="36" customWidth="1"/>
    <col min="12" max="12" width="14.421875" style="36" bestFit="1" customWidth="1"/>
    <col min="13" max="13" width="13.421875" style="155" customWidth="1"/>
    <col min="14" max="14" width="14.421875" style="19" customWidth="1"/>
    <col min="15" max="15" width="14.140625" style="19" customWidth="1"/>
    <col min="16" max="16384" width="9.140625" style="19" customWidth="1"/>
  </cols>
  <sheetData>
    <row r="1" spans="1:15" s="24" customFormat="1" ht="30" customHeight="1">
      <c r="A1" s="399" t="s">
        <v>65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1"/>
      <c r="N1" s="23">
        <v>40070151</v>
      </c>
      <c r="O1" s="369"/>
    </row>
    <row r="2" spans="1:13" ht="39" customHeight="1">
      <c r="A2" s="402" t="s">
        <v>66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20"/>
    </row>
    <row r="3" spans="1:13" ht="31.5">
      <c r="A3" s="59" t="s">
        <v>96</v>
      </c>
      <c r="B3" s="135" t="s">
        <v>97</v>
      </c>
      <c r="C3" s="135" t="s">
        <v>14</v>
      </c>
      <c r="D3" s="135" t="s">
        <v>15</v>
      </c>
      <c r="E3" s="135" t="s">
        <v>84</v>
      </c>
      <c r="F3" s="135" t="s">
        <v>98</v>
      </c>
      <c r="G3" s="135" t="s">
        <v>85</v>
      </c>
      <c r="H3" s="135" t="s">
        <v>44</v>
      </c>
      <c r="I3" s="190" t="s">
        <v>89</v>
      </c>
      <c r="J3" s="139" t="s">
        <v>86</v>
      </c>
      <c r="K3" s="139" t="s">
        <v>90</v>
      </c>
      <c r="L3" s="139" t="s">
        <v>91</v>
      </c>
      <c r="M3" s="139" t="s">
        <v>92</v>
      </c>
    </row>
    <row r="4" spans="1:13" s="146" customFormat="1" ht="15" customHeight="1">
      <c r="A4" s="182" t="s">
        <v>7</v>
      </c>
      <c r="B4" s="161"/>
      <c r="C4" s="161"/>
      <c r="D4" s="161"/>
      <c r="E4" s="161"/>
      <c r="F4" s="161"/>
      <c r="G4" s="161"/>
      <c r="H4" s="161"/>
      <c r="I4" s="162"/>
      <c r="J4" s="276"/>
      <c r="K4" s="276"/>
      <c r="L4" s="276"/>
      <c r="M4" s="164"/>
    </row>
    <row r="5" spans="1:13" ht="15" customHeight="1">
      <c r="A5" s="388"/>
      <c r="B5" s="17">
        <v>1</v>
      </c>
      <c r="C5" s="17"/>
      <c r="D5" s="17">
        <v>1</v>
      </c>
      <c r="E5" s="17">
        <v>1</v>
      </c>
      <c r="F5" s="17"/>
      <c r="G5" s="17">
        <v>1980</v>
      </c>
      <c r="H5" s="173" t="s">
        <v>133</v>
      </c>
      <c r="I5" s="18"/>
      <c r="J5" s="285">
        <v>1443.3</v>
      </c>
      <c r="K5" s="277">
        <v>0</v>
      </c>
      <c r="L5" s="277">
        <v>4488.36</v>
      </c>
      <c r="M5" s="174"/>
    </row>
    <row r="6" spans="1:13" ht="15" customHeight="1">
      <c r="A6" s="388"/>
      <c r="B6" s="17">
        <v>1</v>
      </c>
      <c r="C6" s="17">
        <v>1</v>
      </c>
      <c r="D6" s="17"/>
      <c r="E6" s="17">
        <v>1</v>
      </c>
      <c r="F6" s="17"/>
      <c r="G6" s="17">
        <v>1960</v>
      </c>
      <c r="H6" s="173" t="s">
        <v>137</v>
      </c>
      <c r="I6" s="18">
        <f>K6/J6</f>
        <v>70.05366235801019</v>
      </c>
      <c r="J6" s="285">
        <v>51.06</v>
      </c>
      <c r="K6" s="277">
        <v>3576.94</v>
      </c>
      <c r="L6" s="277"/>
      <c r="M6" s="174"/>
    </row>
    <row r="7" spans="1:13" ht="15" customHeight="1">
      <c r="A7" s="388"/>
      <c r="B7" s="17">
        <v>1</v>
      </c>
      <c r="C7" s="17">
        <v>1</v>
      </c>
      <c r="D7" s="17"/>
      <c r="E7" s="17">
        <v>1</v>
      </c>
      <c r="F7" s="17"/>
      <c r="G7" s="17">
        <v>1991</v>
      </c>
      <c r="H7" s="173" t="s">
        <v>137</v>
      </c>
      <c r="I7" s="18"/>
      <c r="J7" s="286">
        <v>51.06</v>
      </c>
      <c r="K7" s="277">
        <v>0</v>
      </c>
      <c r="L7" s="277"/>
      <c r="M7" s="174"/>
    </row>
    <row r="8" spans="1:13" ht="15" customHeight="1">
      <c r="A8" s="181" t="s">
        <v>1</v>
      </c>
      <c r="B8" s="183">
        <f>SUM(B5:B7)</f>
        <v>3</v>
      </c>
      <c r="C8" s="183">
        <f>SUM(C5:C7)</f>
        <v>2</v>
      </c>
      <c r="D8" s="183">
        <f>SUM(D5:D7)</f>
        <v>1</v>
      </c>
      <c r="E8" s="183">
        <f>SUM(E5:E7)</f>
        <v>3</v>
      </c>
      <c r="F8" s="183"/>
      <c r="G8" s="183"/>
      <c r="H8" s="187"/>
      <c r="I8" s="89"/>
      <c r="J8" s="287"/>
      <c r="K8" s="92">
        <f>SUM(K5:K7)</f>
        <v>3576.94</v>
      </c>
      <c r="L8" s="92">
        <f>SUM(L5:L7)</f>
        <v>4488.36</v>
      </c>
      <c r="M8" s="134">
        <f>SUM(M5:M7)</f>
        <v>0</v>
      </c>
    </row>
    <row r="9" spans="1:13" s="146" customFormat="1" ht="15" customHeight="1">
      <c r="A9" s="182" t="s">
        <v>18</v>
      </c>
      <c r="B9" s="161"/>
      <c r="C9" s="161"/>
      <c r="D9" s="161"/>
      <c r="E9" s="161"/>
      <c r="F9" s="161"/>
      <c r="G9" s="161"/>
      <c r="H9" s="161"/>
      <c r="I9" s="162"/>
      <c r="J9" s="276"/>
      <c r="K9" s="276"/>
      <c r="L9" s="276"/>
      <c r="M9" s="164"/>
    </row>
    <row r="10" spans="1:13" ht="15" customHeight="1">
      <c r="A10" s="388"/>
      <c r="B10" s="17">
        <v>1</v>
      </c>
      <c r="C10" s="17"/>
      <c r="D10" s="17">
        <v>1</v>
      </c>
      <c r="E10" s="17">
        <v>1</v>
      </c>
      <c r="F10" s="17"/>
      <c r="G10" s="17">
        <v>1977</v>
      </c>
      <c r="H10" s="173" t="s">
        <v>137</v>
      </c>
      <c r="I10" s="18">
        <f>K10/J10</f>
        <v>88.07598903251076</v>
      </c>
      <c r="J10" s="285">
        <v>51.06</v>
      </c>
      <c r="K10" s="277">
        <v>4497.16</v>
      </c>
      <c r="L10" s="277"/>
      <c r="M10" s="174"/>
    </row>
    <row r="11" spans="1:13" ht="15" customHeight="1">
      <c r="A11" s="388"/>
      <c r="B11" s="17">
        <v>1</v>
      </c>
      <c r="C11" s="17"/>
      <c r="D11" s="17">
        <v>1</v>
      </c>
      <c r="E11" s="17">
        <v>1</v>
      </c>
      <c r="F11" s="17"/>
      <c r="G11" s="17">
        <v>1978</v>
      </c>
      <c r="H11" s="173" t="s">
        <v>135</v>
      </c>
      <c r="I11" s="18">
        <f>K11/J11</f>
        <v>0</v>
      </c>
      <c r="J11" s="288">
        <v>590</v>
      </c>
      <c r="K11" s="277">
        <v>0</v>
      </c>
      <c r="L11" s="277"/>
      <c r="M11" s="174"/>
    </row>
    <row r="12" spans="1:13" ht="15" customHeight="1">
      <c r="A12" s="388"/>
      <c r="B12" s="17">
        <v>1</v>
      </c>
      <c r="C12" s="17">
        <v>1</v>
      </c>
      <c r="D12" s="17"/>
      <c r="E12" s="17">
        <v>1</v>
      </c>
      <c r="F12" s="17"/>
      <c r="G12" s="17">
        <v>1991</v>
      </c>
      <c r="H12" s="173" t="s">
        <v>133</v>
      </c>
      <c r="I12" s="18"/>
      <c r="J12" s="286">
        <v>2000</v>
      </c>
      <c r="K12" s="277">
        <v>3379.08</v>
      </c>
      <c r="L12" s="277"/>
      <c r="M12" s="174"/>
    </row>
    <row r="13" spans="1:13" ht="15" customHeight="1">
      <c r="A13" s="388"/>
      <c r="B13" s="17">
        <v>1</v>
      </c>
      <c r="C13" s="17">
        <v>1</v>
      </c>
      <c r="D13" s="17"/>
      <c r="E13" s="17">
        <v>1</v>
      </c>
      <c r="F13" s="17"/>
      <c r="G13" s="17">
        <v>1957</v>
      </c>
      <c r="H13" s="173" t="s">
        <v>137</v>
      </c>
      <c r="I13" s="18">
        <f>K13/J13</f>
        <v>70.45828437132785</v>
      </c>
      <c r="J13" s="285">
        <v>51.06</v>
      </c>
      <c r="K13" s="277">
        <v>3597.6</v>
      </c>
      <c r="L13" s="277"/>
      <c r="M13" s="174"/>
    </row>
    <row r="14" spans="1:13" ht="15" customHeight="1">
      <c r="A14" s="388"/>
      <c r="B14" s="17">
        <v>1</v>
      </c>
      <c r="C14" s="17">
        <v>1</v>
      </c>
      <c r="D14" s="17"/>
      <c r="E14" s="17">
        <v>1</v>
      </c>
      <c r="F14" s="17"/>
      <c r="G14" s="17">
        <v>1990</v>
      </c>
      <c r="H14" s="173" t="s">
        <v>42</v>
      </c>
      <c r="I14" s="18"/>
      <c r="J14" s="286">
        <v>1990</v>
      </c>
      <c r="K14" s="277">
        <v>0</v>
      </c>
      <c r="L14" s="277"/>
      <c r="M14" s="174"/>
    </row>
    <row r="15" spans="1:13" ht="15" customHeight="1">
      <c r="A15" s="388"/>
      <c r="B15" s="17">
        <v>1</v>
      </c>
      <c r="C15" s="17">
        <v>1</v>
      </c>
      <c r="D15" s="17"/>
      <c r="E15" s="17">
        <v>1</v>
      </c>
      <c r="F15" s="17"/>
      <c r="G15" s="17">
        <v>1969</v>
      </c>
      <c r="H15" s="173" t="s">
        <v>41</v>
      </c>
      <c r="I15" s="18"/>
      <c r="J15" s="285">
        <v>1068.24</v>
      </c>
      <c r="K15" s="277">
        <v>6110.284799999999</v>
      </c>
      <c r="L15" s="277"/>
      <c r="M15" s="174"/>
    </row>
    <row r="16" spans="1:13" ht="15" customHeight="1">
      <c r="A16" s="388"/>
      <c r="B16" s="17">
        <v>1</v>
      </c>
      <c r="C16" s="17">
        <v>1</v>
      </c>
      <c r="D16" s="17"/>
      <c r="E16" s="17">
        <v>1</v>
      </c>
      <c r="F16" s="17"/>
      <c r="G16" s="17">
        <v>1977</v>
      </c>
      <c r="H16" s="173" t="s">
        <v>41</v>
      </c>
      <c r="I16" s="18"/>
      <c r="J16" s="285">
        <v>853</v>
      </c>
      <c r="K16" s="277">
        <v>5326.84</v>
      </c>
      <c r="L16" s="277"/>
      <c r="M16" s="174"/>
    </row>
    <row r="17" spans="1:13" ht="15" customHeight="1">
      <c r="A17" s="388"/>
      <c r="B17" s="17">
        <v>1</v>
      </c>
      <c r="C17" s="17"/>
      <c r="D17" s="17">
        <v>1</v>
      </c>
      <c r="E17" s="17">
        <v>1</v>
      </c>
      <c r="F17" s="17"/>
      <c r="G17" s="17">
        <v>1978</v>
      </c>
      <c r="H17" s="173" t="s">
        <v>133</v>
      </c>
      <c r="I17" s="18"/>
      <c r="J17" s="285">
        <v>1215.42</v>
      </c>
      <c r="K17" s="277">
        <v>6952.22</v>
      </c>
      <c r="L17" s="277"/>
      <c r="M17" s="174"/>
    </row>
    <row r="18" spans="1:13" s="34" customFormat="1" ht="15" customHeight="1">
      <c r="A18" s="388"/>
      <c r="B18" s="17">
        <v>1</v>
      </c>
      <c r="C18" s="17"/>
      <c r="D18" s="17">
        <v>1</v>
      </c>
      <c r="E18" s="17">
        <v>1</v>
      </c>
      <c r="F18" s="17"/>
      <c r="G18" s="17">
        <v>1986</v>
      </c>
      <c r="H18" s="173" t="s">
        <v>137</v>
      </c>
      <c r="I18" s="18">
        <f>K18/J18</f>
        <v>87.8723070896984</v>
      </c>
      <c r="J18" s="285">
        <v>51.06</v>
      </c>
      <c r="K18" s="277">
        <v>4486.76</v>
      </c>
      <c r="L18" s="277"/>
      <c r="M18" s="174"/>
    </row>
    <row r="19" spans="1:13" ht="15" customHeight="1">
      <c r="A19" s="388"/>
      <c r="B19" s="17">
        <v>1</v>
      </c>
      <c r="C19" s="17">
        <v>1</v>
      </c>
      <c r="D19" s="17"/>
      <c r="E19" s="17">
        <v>1</v>
      </c>
      <c r="F19" s="17"/>
      <c r="G19" s="17">
        <v>1970</v>
      </c>
      <c r="H19" s="173" t="s">
        <v>137</v>
      </c>
      <c r="I19" s="18">
        <f>K19/J19</f>
        <v>87.8723070896984</v>
      </c>
      <c r="J19" s="285">
        <v>51.06</v>
      </c>
      <c r="K19" s="277">
        <v>4486.76</v>
      </c>
      <c r="L19" s="277"/>
      <c r="M19" s="174"/>
    </row>
    <row r="20" spans="1:13" ht="15" customHeight="1">
      <c r="A20" s="388"/>
      <c r="B20" s="17">
        <v>1</v>
      </c>
      <c r="C20" s="17">
        <v>1</v>
      </c>
      <c r="D20" s="17"/>
      <c r="E20" s="17">
        <v>1</v>
      </c>
      <c r="F20" s="17"/>
      <c r="G20" s="17">
        <v>1988</v>
      </c>
      <c r="H20" s="173" t="s">
        <v>135</v>
      </c>
      <c r="I20" s="18"/>
      <c r="J20" s="285">
        <v>1674.76</v>
      </c>
      <c r="K20" s="277">
        <v>0</v>
      </c>
      <c r="L20" s="277"/>
      <c r="M20" s="174"/>
    </row>
    <row r="21" spans="1:13" ht="15" customHeight="1">
      <c r="A21" s="181" t="s">
        <v>62</v>
      </c>
      <c r="B21" s="183">
        <f>SUM(B10:B20)</f>
        <v>11</v>
      </c>
      <c r="C21" s="183">
        <f>SUM(C10:C20)</f>
        <v>7</v>
      </c>
      <c r="D21" s="183">
        <f>SUM(D10:D20)</f>
        <v>4</v>
      </c>
      <c r="E21" s="183">
        <f>SUM(E10:E20)</f>
        <v>11</v>
      </c>
      <c r="F21" s="183"/>
      <c r="G21" s="183"/>
      <c r="H21" s="187" t="s">
        <v>29</v>
      </c>
      <c r="I21" s="89"/>
      <c r="J21" s="287"/>
      <c r="K21" s="92">
        <f>SUM(K10:K20)</f>
        <v>38836.7048</v>
      </c>
      <c r="L21" s="92">
        <f>SUM(L10:L20)</f>
        <v>0</v>
      </c>
      <c r="M21" s="134">
        <f>SUM(M10:M20)</f>
        <v>0</v>
      </c>
    </row>
    <row r="22" spans="1:13" s="146" customFormat="1" ht="15" customHeight="1">
      <c r="A22" s="182" t="s">
        <v>8</v>
      </c>
      <c r="B22" s="161"/>
      <c r="C22" s="161"/>
      <c r="D22" s="161"/>
      <c r="E22" s="161"/>
      <c r="F22" s="161"/>
      <c r="G22" s="161"/>
      <c r="H22" s="161"/>
      <c r="I22" s="162"/>
      <c r="J22" s="276"/>
      <c r="K22" s="276"/>
      <c r="L22" s="276"/>
      <c r="M22" s="164"/>
    </row>
    <row r="23" spans="1:13" ht="15" customHeight="1">
      <c r="A23" s="388"/>
      <c r="B23" s="17">
        <v>1</v>
      </c>
      <c r="C23" s="17">
        <v>1</v>
      </c>
      <c r="D23" s="17"/>
      <c r="E23" s="17">
        <v>1</v>
      </c>
      <c r="F23" s="17"/>
      <c r="G23" s="17">
        <v>1977</v>
      </c>
      <c r="H23" s="173" t="s">
        <v>137</v>
      </c>
      <c r="I23" s="18">
        <f>K23/J23</f>
        <v>87.8723070896984</v>
      </c>
      <c r="J23" s="285">
        <v>51.06</v>
      </c>
      <c r="K23" s="277">
        <v>4486.76</v>
      </c>
      <c r="L23" s="277"/>
      <c r="M23" s="174"/>
    </row>
    <row r="24" spans="1:13" ht="15" customHeight="1">
      <c r="A24" s="181" t="s">
        <v>45</v>
      </c>
      <c r="B24" s="183">
        <f>SUM(B23)</f>
        <v>1</v>
      </c>
      <c r="C24" s="183">
        <f>SUM(C23)</f>
        <v>1</v>
      </c>
      <c r="D24" s="183"/>
      <c r="E24" s="183">
        <f>SUM(E23)</f>
        <v>1</v>
      </c>
      <c r="F24" s="183"/>
      <c r="G24" s="183"/>
      <c r="H24" s="188"/>
      <c r="I24" s="89"/>
      <c r="J24" s="289"/>
      <c r="K24" s="92">
        <f>SUM(K23)</f>
        <v>4486.76</v>
      </c>
      <c r="L24" s="92">
        <f>SUM(L23)</f>
        <v>0</v>
      </c>
      <c r="M24" s="134">
        <f>SUM(M23)</f>
        <v>0</v>
      </c>
    </row>
    <row r="25" spans="1:13" s="146" customFormat="1" ht="15" customHeight="1">
      <c r="A25" s="182" t="s">
        <v>9</v>
      </c>
      <c r="B25" s="161"/>
      <c r="C25" s="161"/>
      <c r="D25" s="161"/>
      <c r="E25" s="161"/>
      <c r="F25" s="161"/>
      <c r="G25" s="161"/>
      <c r="H25" s="161"/>
      <c r="I25" s="162"/>
      <c r="J25" s="276"/>
      <c r="K25" s="276"/>
      <c r="L25" s="276"/>
      <c r="M25" s="164"/>
    </row>
    <row r="26" spans="1:13" ht="15" customHeight="1">
      <c r="A26" s="388"/>
      <c r="B26" s="17">
        <v>1</v>
      </c>
      <c r="C26" s="17">
        <v>1</v>
      </c>
      <c r="D26" s="17"/>
      <c r="E26" s="17">
        <v>1</v>
      </c>
      <c r="F26" s="17"/>
      <c r="G26" s="17">
        <v>1984</v>
      </c>
      <c r="H26" s="173" t="s">
        <v>42</v>
      </c>
      <c r="I26" s="18"/>
      <c r="J26" s="285">
        <v>2495.92</v>
      </c>
      <c r="K26" s="277">
        <v>14276.68</v>
      </c>
      <c r="L26" s="277">
        <v>5945.8296</v>
      </c>
      <c r="M26" s="174"/>
    </row>
    <row r="27" spans="1:13" ht="15" customHeight="1">
      <c r="A27" s="388"/>
      <c r="B27" s="17">
        <v>1</v>
      </c>
      <c r="C27" s="17">
        <v>1</v>
      </c>
      <c r="D27" s="17"/>
      <c r="E27" s="17">
        <v>1</v>
      </c>
      <c r="F27" s="17"/>
      <c r="G27" s="17">
        <v>1984</v>
      </c>
      <c r="H27" s="173" t="s">
        <v>133</v>
      </c>
      <c r="I27" s="18"/>
      <c r="J27" s="285"/>
      <c r="K27" s="277">
        <v>4732.62</v>
      </c>
      <c r="L27" s="277">
        <v>5239.41</v>
      </c>
      <c r="M27" s="174"/>
    </row>
    <row r="28" spans="1:13" ht="15" customHeight="1">
      <c r="A28" s="388"/>
      <c r="B28" s="17">
        <v>1</v>
      </c>
      <c r="C28" s="17"/>
      <c r="D28" s="17">
        <v>1</v>
      </c>
      <c r="E28" s="17">
        <v>1</v>
      </c>
      <c r="F28" s="17"/>
      <c r="G28" s="17">
        <v>1976</v>
      </c>
      <c r="H28" s="173" t="s">
        <v>133</v>
      </c>
      <c r="I28" s="18"/>
      <c r="J28" s="285">
        <v>1316.57</v>
      </c>
      <c r="K28" s="277">
        <v>7530.82</v>
      </c>
      <c r="L28" s="277"/>
      <c r="M28" s="174"/>
    </row>
    <row r="29" spans="1:13" ht="15" customHeight="1">
      <c r="A29" s="388"/>
      <c r="B29" s="17">
        <v>1</v>
      </c>
      <c r="C29" s="17">
        <v>1</v>
      </c>
      <c r="D29" s="17"/>
      <c r="E29" s="17">
        <v>1</v>
      </c>
      <c r="F29" s="17"/>
      <c r="G29" s="17">
        <v>1976</v>
      </c>
      <c r="H29" s="173" t="s">
        <v>30</v>
      </c>
      <c r="I29" s="18"/>
      <c r="J29" s="285">
        <v>1700</v>
      </c>
      <c r="K29" s="277">
        <v>0</v>
      </c>
      <c r="L29" s="277"/>
      <c r="M29" s="174"/>
    </row>
    <row r="30" spans="1:14" ht="15" customHeight="1">
      <c r="A30" s="388"/>
      <c r="B30" s="17">
        <v>1</v>
      </c>
      <c r="C30" s="17"/>
      <c r="D30" s="17">
        <v>1</v>
      </c>
      <c r="E30" s="17">
        <v>1</v>
      </c>
      <c r="F30" s="17"/>
      <c r="G30" s="17">
        <v>1976</v>
      </c>
      <c r="H30" s="173" t="s">
        <v>133</v>
      </c>
      <c r="I30" s="18"/>
      <c r="J30" s="285">
        <v>1472.42</v>
      </c>
      <c r="K30" s="277">
        <v>8422.2568</v>
      </c>
      <c r="L30" s="277"/>
      <c r="M30" s="174"/>
      <c r="N30" s="23">
        <v>40070154</v>
      </c>
    </row>
    <row r="31" spans="1:14" ht="15" customHeight="1">
      <c r="A31" s="388"/>
      <c r="B31" s="17">
        <v>1</v>
      </c>
      <c r="C31" s="17"/>
      <c r="D31" s="17">
        <v>1</v>
      </c>
      <c r="E31" s="17">
        <v>1</v>
      </c>
      <c r="F31" s="17"/>
      <c r="G31" s="17">
        <v>1969</v>
      </c>
      <c r="H31" s="173" t="s">
        <v>133</v>
      </c>
      <c r="I31" s="18"/>
      <c r="J31" s="285"/>
      <c r="K31" s="277">
        <v>6818.34</v>
      </c>
      <c r="L31" s="277">
        <v>5343.98</v>
      </c>
      <c r="M31" s="174"/>
      <c r="N31" s="23">
        <v>40070154</v>
      </c>
    </row>
    <row r="32" spans="1:14" ht="15" customHeight="1">
      <c r="A32" s="388"/>
      <c r="B32" s="17">
        <v>1</v>
      </c>
      <c r="C32" s="17">
        <v>1</v>
      </c>
      <c r="D32" s="17"/>
      <c r="E32" s="17">
        <v>1</v>
      </c>
      <c r="F32" s="17"/>
      <c r="G32" s="17">
        <v>1991</v>
      </c>
      <c r="H32" s="173"/>
      <c r="I32" s="18"/>
      <c r="J32" s="285"/>
      <c r="K32" s="277">
        <v>0</v>
      </c>
      <c r="L32" s="277"/>
      <c r="M32" s="174"/>
      <c r="N32" s="23"/>
    </row>
    <row r="33" spans="1:13" ht="15" customHeight="1">
      <c r="A33" s="181" t="s">
        <v>4</v>
      </c>
      <c r="B33" s="183">
        <f>SUM(B26:B32)</f>
        <v>7</v>
      </c>
      <c r="C33" s="183">
        <f>SUM(C26:C32)</f>
        <v>4</v>
      </c>
      <c r="D33" s="183">
        <f>SUM(D26:D32)</f>
        <v>3</v>
      </c>
      <c r="E33" s="183">
        <f>SUM(E26:E32)</f>
        <v>7</v>
      </c>
      <c r="F33" s="183"/>
      <c r="G33" s="183"/>
      <c r="H33" s="187"/>
      <c r="I33" s="89"/>
      <c r="J33" s="287"/>
      <c r="K33" s="92">
        <f>SUM(K26:K32)</f>
        <v>41780.716799999995</v>
      </c>
      <c r="L33" s="92">
        <f>SUM(L26:L32)</f>
        <v>16529.2196</v>
      </c>
      <c r="M33" s="134">
        <f>SUM(M26:M32)</f>
        <v>0</v>
      </c>
    </row>
    <row r="34" spans="1:13" s="146" customFormat="1" ht="15" customHeight="1">
      <c r="A34" s="182" t="s">
        <v>10</v>
      </c>
      <c r="B34" s="161"/>
      <c r="C34" s="161"/>
      <c r="D34" s="161"/>
      <c r="E34" s="161"/>
      <c r="F34" s="161"/>
      <c r="G34" s="161"/>
      <c r="H34" s="161"/>
      <c r="I34" s="162"/>
      <c r="J34" s="276"/>
      <c r="K34" s="276"/>
      <c r="L34" s="276"/>
      <c r="M34" s="164"/>
    </row>
    <row r="35" spans="1:13" ht="15" customHeight="1">
      <c r="A35" s="388"/>
      <c r="B35" s="17">
        <v>1</v>
      </c>
      <c r="C35" s="17"/>
      <c r="D35" s="17">
        <v>1</v>
      </c>
      <c r="E35" s="17">
        <v>1</v>
      </c>
      <c r="F35" s="17"/>
      <c r="G35" s="17">
        <v>1983</v>
      </c>
      <c r="H35" s="173" t="s">
        <v>30</v>
      </c>
      <c r="I35" s="18"/>
      <c r="J35" s="285">
        <v>844.8</v>
      </c>
      <c r="K35" s="277">
        <v>5365.796</v>
      </c>
      <c r="L35" s="277"/>
      <c r="M35" s="174"/>
    </row>
    <row r="36" spans="1:13" ht="15" customHeight="1">
      <c r="A36" s="388"/>
      <c r="B36" s="17">
        <v>1</v>
      </c>
      <c r="C36" s="17"/>
      <c r="D36" s="17">
        <v>1</v>
      </c>
      <c r="E36" s="17">
        <v>1</v>
      </c>
      <c r="F36" s="17"/>
      <c r="G36" s="17">
        <v>1967</v>
      </c>
      <c r="H36" s="173" t="s">
        <v>41</v>
      </c>
      <c r="I36" s="18"/>
      <c r="J36" s="285">
        <v>853</v>
      </c>
      <c r="K36" s="277">
        <v>4879.16</v>
      </c>
      <c r="L36" s="277"/>
      <c r="M36" s="174"/>
    </row>
    <row r="37" spans="1:13" ht="15" customHeight="1">
      <c r="A37" s="388"/>
      <c r="B37" s="17">
        <v>1</v>
      </c>
      <c r="C37" s="17">
        <v>1</v>
      </c>
      <c r="D37" s="17"/>
      <c r="E37" s="17">
        <v>1</v>
      </c>
      <c r="F37" s="17"/>
      <c r="G37" s="17">
        <v>1978</v>
      </c>
      <c r="H37" s="173" t="s">
        <v>135</v>
      </c>
      <c r="I37" s="18"/>
      <c r="J37" s="285">
        <v>800</v>
      </c>
      <c r="K37" s="277">
        <v>0</v>
      </c>
      <c r="L37" s="277"/>
      <c r="M37" s="174"/>
    </row>
    <row r="38" spans="1:13" ht="15" customHeight="1">
      <c r="A38" s="388"/>
      <c r="B38" s="17">
        <v>1</v>
      </c>
      <c r="C38" s="17"/>
      <c r="D38" s="17">
        <v>1</v>
      </c>
      <c r="E38" s="17">
        <v>1</v>
      </c>
      <c r="F38" s="17"/>
      <c r="G38" s="17">
        <v>1994</v>
      </c>
      <c r="H38" s="173" t="s">
        <v>31</v>
      </c>
      <c r="I38" s="18"/>
      <c r="J38" s="285">
        <v>3037.7</v>
      </c>
      <c r="K38" s="277">
        <v>0</v>
      </c>
      <c r="L38" s="277">
        <v>5158.1152</v>
      </c>
      <c r="M38" s="174"/>
    </row>
    <row r="39" spans="1:13" ht="15" customHeight="1">
      <c r="A39" s="388"/>
      <c r="B39" s="17">
        <v>1</v>
      </c>
      <c r="C39" s="17">
        <v>1</v>
      </c>
      <c r="D39" s="17"/>
      <c r="E39" s="17">
        <v>1</v>
      </c>
      <c r="F39" s="17"/>
      <c r="G39" s="17">
        <v>1974</v>
      </c>
      <c r="H39" s="173" t="s">
        <v>135</v>
      </c>
      <c r="I39" s="18"/>
      <c r="J39" s="285">
        <v>888</v>
      </c>
      <c r="K39" s="277">
        <v>0</v>
      </c>
      <c r="L39" s="277"/>
      <c r="M39" s="174"/>
    </row>
    <row r="40" spans="1:13" ht="15" customHeight="1">
      <c r="A40" s="388"/>
      <c r="B40" s="17">
        <v>1</v>
      </c>
      <c r="C40" s="17">
        <v>1</v>
      </c>
      <c r="D40" s="17"/>
      <c r="E40" s="17">
        <v>1</v>
      </c>
      <c r="F40" s="17"/>
      <c r="G40" s="17">
        <v>1973</v>
      </c>
      <c r="H40" s="173" t="s">
        <v>133</v>
      </c>
      <c r="I40" s="18"/>
      <c r="J40" s="285">
        <v>1338.97</v>
      </c>
      <c r="K40" s="277">
        <v>7658.97</v>
      </c>
      <c r="L40" s="277"/>
      <c r="M40" s="174"/>
    </row>
    <row r="41" spans="1:13" ht="15" customHeight="1">
      <c r="A41" s="181" t="s">
        <v>47</v>
      </c>
      <c r="B41" s="183">
        <f>SUM(B35:B40)</f>
        <v>6</v>
      </c>
      <c r="C41" s="183">
        <f>SUM(C35:C40)</f>
        <v>3</v>
      </c>
      <c r="D41" s="183">
        <f>SUM(D35:D40)</f>
        <v>3</v>
      </c>
      <c r="E41" s="183">
        <f>SUM(E35:E40)</f>
        <v>6</v>
      </c>
      <c r="F41" s="183"/>
      <c r="G41" s="183"/>
      <c r="H41" s="187"/>
      <c r="I41" s="89"/>
      <c r="J41" s="287"/>
      <c r="K41" s="92">
        <f>SUM(K35:K40)</f>
        <v>17903.926</v>
      </c>
      <c r="L41" s="92">
        <f>SUM(L35:L40)</f>
        <v>5158.1152</v>
      </c>
      <c r="M41" s="134">
        <f>SUM(M35:M40)</f>
        <v>0</v>
      </c>
    </row>
    <row r="42" spans="1:13" s="146" customFormat="1" ht="15" customHeight="1">
      <c r="A42" s="182" t="s">
        <v>11</v>
      </c>
      <c r="B42" s="161"/>
      <c r="C42" s="161"/>
      <c r="D42" s="161"/>
      <c r="E42" s="161"/>
      <c r="F42" s="161"/>
      <c r="G42" s="161"/>
      <c r="H42" s="161"/>
      <c r="I42" s="162"/>
      <c r="J42" s="276"/>
      <c r="K42" s="276"/>
      <c r="L42" s="276"/>
      <c r="M42" s="164"/>
    </row>
    <row r="43" spans="1:13" ht="15" customHeight="1">
      <c r="A43" s="388"/>
      <c r="B43" s="17">
        <v>1</v>
      </c>
      <c r="C43" s="17"/>
      <c r="D43" s="17">
        <v>1</v>
      </c>
      <c r="E43" s="17">
        <v>1</v>
      </c>
      <c r="F43" s="17"/>
      <c r="G43" s="17">
        <v>1990</v>
      </c>
      <c r="H43" s="173" t="s">
        <v>149</v>
      </c>
      <c r="I43" s="18"/>
      <c r="J43" s="285">
        <v>1330</v>
      </c>
      <c r="K43" s="277">
        <v>7262.1</v>
      </c>
      <c r="L43" s="277"/>
      <c r="M43" s="174"/>
    </row>
    <row r="44" spans="1:13" ht="15" customHeight="1">
      <c r="A44" s="181" t="s">
        <v>5</v>
      </c>
      <c r="B44" s="183">
        <f>SUM(B43)</f>
        <v>1</v>
      </c>
      <c r="C44" s="183"/>
      <c r="D44" s="183">
        <f>SUM(D43)</f>
        <v>1</v>
      </c>
      <c r="E44" s="183">
        <f>SUM(E43)</f>
        <v>1</v>
      </c>
      <c r="F44" s="183"/>
      <c r="G44" s="183"/>
      <c r="H44" s="187"/>
      <c r="I44" s="89"/>
      <c r="J44" s="287"/>
      <c r="K44" s="92">
        <f>SUM(K43)</f>
        <v>7262.1</v>
      </c>
      <c r="L44" s="92">
        <f>SUM(L43)</f>
        <v>0</v>
      </c>
      <c r="M44" s="134">
        <f>SUM(M43)</f>
        <v>0</v>
      </c>
    </row>
    <row r="45" spans="1:13" s="146" customFormat="1" ht="15" customHeight="1">
      <c r="A45" s="182" t="s">
        <v>12</v>
      </c>
      <c r="B45" s="161"/>
      <c r="C45" s="161"/>
      <c r="D45" s="161"/>
      <c r="E45" s="161"/>
      <c r="F45" s="161"/>
      <c r="G45" s="161"/>
      <c r="H45" s="161"/>
      <c r="I45" s="162"/>
      <c r="J45" s="276"/>
      <c r="K45" s="276"/>
      <c r="L45" s="276"/>
      <c r="M45" s="164"/>
    </row>
    <row r="46" spans="1:13" ht="15" customHeight="1">
      <c r="A46" s="388"/>
      <c r="B46" s="17">
        <v>1</v>
      </c>
      <c r="C46" s="17"/>
      <c r="D46" s="17">
        <v>1</v>
      </c>
      <c r="E46" s="17">
        <v>1</v>
      </c>
      <c r="F46" s="17"/>
      <c r="G46" s="17">
        <v>1986</v>
      </c>
      <c r="H46" s="173" t="s">
        <v>32</v>
      </c>
      <c r="I46" s="18">
        <f>K46/J46</f>
        <v>610.00218459858</v>
      </c>
      <c r="J46" s="285">
        <v>18.31</v>
      </c>
      <c r="K46" s="277">
        <v>11169.14</v>
      </c>
      <c r="L46" s="277">
        <v>2544</v>
      </c>
      <c r="M46" s="174"/>
    </row>
    <row r="47" spans="1:13" ht="15" customHeight="1">
      <c r="A47" s="388"/>
      <c r="B47" s="17">
        <v>1</v>
      </c>
      <c r="C47" s="17">
        <v>1</v>
      </c>
      <c r="D47" s="17"/>
      <c r="E47" s="17">
        <v>1</v>
      </c>
      <c r="F47" s="17"/>
      <c r="G47" s="17">
        <v>1967</v>
      </c>
      <c r="H47" s="173" t="s">
        <v>133</v>
      </c>
      <c r="I47" s="18"/>
      <c r="J47" s="285">
        <v>1330.57</v>
      </c>
      <c r="K47" s="277">
        <v>7610.9</v>
      </c>
      <c r="L47" s="277"/>
      <c r="M47" s="174"/>
    </row>
    <row r="48" spans="1:13" ht="15" customHeight="1">
      <c r="A48" s="388"/>
      <c r="B48" s="17">
        <v>1</v>
      </c>
      <c r="C48" s="17">
        <v>1</v>
      </c>
      <c r="D48" s="17"/>
      <c r="E48" s="17">
        <v>1</v>
      </c>
      <c r="F48" s="17"/>
      <c r="G48" s="17">
        <v>1969</v>
      </c>
      <c r="H48" s="173" t="s">
        <v>133</v>
      </c>
      <c r="I48" s="18"/>
      <c r="J48" s="285">
        <v>1330.57</v>
      </c>
      <c r="K48" s="277">
        <v>7610.9</v>
      </c>
      <c r="L48" s="277"/>
      <c r="M48" s="174"/>
    </row>
    <row r="49" spans="1:13" ht="15" customHeight="1">
      <c r="A49" s="388"/>
      <c r="B49" s="17">
        <v>1</v>
      </c>
      <c r="C49" s="17"/>
      <c r="D49" s="17">
        <v>1</v>
      </c>
      <c r="E49" s="17">
        <v>1</v>
      </c>
      <c r="F49" s="17"/>
      <c r="G49" s="17">
        <v>1972</v>
      </c>
      <c r="H49" s="173" t="s">
        <v>133</v>
      </c>
      <c r="I49" s="18"/>
      <c r="J49" s="285">
        <v>1330.57</v>
      </c>
      <c r="K49" s="277">
        <v>7610.9</v>
      </c>
      <c r="L49" s="277"/>
      <c r="M49" s="174"/>
    </row>
    <row r="50" spans="1:13" ht="15" customHeight="1">
      <c r="A50" s="388"/>
      <c r="B50" s="17">
        <v>1</v>
      </c>
      <c r="C50" s="17">
        <v>1</v>
      </c>
      <c r="D50" s="17"/>
      <c r="E50" s="17">
        <v>1</v>
      </c>
      <c r="F50" s="17"/>
      <c r="G50" s="17"/>
      <c r="H50" s="173" t="s">
        <v>133</v>
      </c>
      <c r="I50" s="18"/>
      <c r="J50" s="285">
        <v>1338.97</v>
      </c>
      <c r="K50" s="277">
        <v>7658.97</v>
      </c>
      <c r="L50" s="277"/>
      <c r="M50" s="174"/>
    </row>
    <row r="51" spans="1:13" ht="15" customHeight="1">
      <c r="A51" s="388"/>
      <c r="B51" s="17">
        <v>1</v>
      </c>
      <c r="C51" s="17">
        <v>1</v>
      </c>
      <c r="D51" s="17"/>
      <c r="E51" s="17">
        <v>1</v>
      </c>
      <c r="F51" s="17"/>
      <c r="G51" s="17">
        <v>1970</v>
      </c>
      <c r="H51" s="173" t="s">
        <v>133</v>
      </c>
      <c r="I51" s="18"/>
      <c r="J51" s="285">
        <v>1338.97</v>
      </c>
      <c r="K51" s="277">
        <v>7658.97</v>
      </c>
      <c r="L51" s="277"/>
      <c r="M51" s="174"/>
    </row>
    <row r="52" spans="1:13" ht="15" customHeight="1">
      <c r="A52" s="388"/>
      <c r="B52" s="17">
        <v>1</v>
      </c>
      <c r="C52" s="17"/>
      <c r="D52" s="17">
        <v>1</v>
      </c>
      <c r="E52" s="17">
        <v>1</v>
      </c>
      <c r="F52" s="17"/>
      <c r="G52" s="17"/>
      <c r="H52" s="173" t="s">
        <v>133</v>
      </c>
      <c r="I52" s="18"/>
      <c r="J52" s="285">
        <v>1338.97</v>
      </c>
      <c r="K52" s="277">
        <v>7658.97</v>
      </c>
      <c r="L52" s="277"/>
      <c r="M52" s="174"/>
    </row>
    <row r="53" spans="1:13" ht="15" customHeight="1">
      <c r="A53" s="388"/>
      <c r="B53" s="17">
        <v>1</v>
      </c>
      <c r="C53" s="17"/>
      <c r="D53" s="17">
        <v>1</v>
      </c>
      <c r="E53" s="17">
        <v>1</v>
      </c>
      <c r="F53" s="17"/>
      <c r="G53" s="17"/>
      <c r="H53" s="173" t="s">
        <v>135</v>
      </c>
      <c r="I53" s="18"/>
      <c r="J53" s="285">
        <v>775.32</v>
      </c>
      <c r="K53" s="277">
        <v>4434.7924</v>
      </c>
      <c r="L53" s="277"/>
      <c r="M53" s="174"/>
    </row>
    <row r="54" spans="1:13" ht="15" customHeight="1">
      <c r="A54" s="388"/>
      <c r="B54" s="17">
        <v>1</v>
      </c>
      <c r="C54" s="17">
        <v>1</v>
      </c>
      <c r="D54" s="17"/>
      <c r="E54" s="17">
        <v>1</v>
      </c>
      <c r="F54" s="17"/>
      <c r="G54" s="17"/>
      <c r="H54" s="173" t="s">
        <v>135</v>
      </c>
      <c r="I54" s="18"/>
      <c r="J54" s="285">
        <v>645.84</v>
      </c>
      <c r="K54" s="277">
        <v>3694.2288</v>
      </c>
      <c r="L54" s="277"/>
      <c r="M54" s="174"/>
    </row>
    <row r="55" spans="1:13" ht="15" customHeight="1">
      <c r="A55" s="388"/>
      <c r="B55" s="17">
        <v>1</v>
      </c>
      <c r="C55" s="17">
        <v>1</v>
      </c>
      <c r="D55" s="17"/>
      <c r="E55" s="17">
        <v>1</v>
      </c>
      <c r="F55" s="17"/>
      <c r="G55" s="17">
        <v>1986</v>
      </c>
      <c r="H55" s="173" t="s">
        <v>135</v>
      </c>
      <c r="I55" s="18"/>
      <c r="J55" s="285">
        <v>1675</v>
      </c>
      <c r="K55" s="277">
        <v>0</v>
      </c>
      <c r="L55" s="277"/>
      <c r="M55" s="174"/>
    </row>
    <row r="56" spans="1:13" ht="15" customHeight="1">
      <c r="A56" s="388"/>
      <c r="B56" s="17">
        <v>1</v>
      </c>
      <c r="C56" s="17">
        <v>1</v>
      </c>
      <c r="D56" s="17"/>
      <c r="E56" s="17">
        <v>1</v>
      </c>
      <c r="F56" s="17"/>
      <c r="G56" s="17"/>
      <c r="H56" s="173" t="s">
        <v>133</v>
      </c>
      <c r="I56" s="18"/>
      <c r="J56" s="285">
        <v>1442.32</v>
      </c>
      <c r="K56" s="277">
        <v>0</v>
      </c>
      <c r="L56" s="277"/>
      <c r="M56" s="174"/>
    </row>
    <row r="57" spans="1:13" ht="15" customHeight="1">
      <c r="A57" s="388"/>
      <c r="B57" s="17">
        <v>1</v>
      </c>
      <c r="C57" s="17"/>
      <c r="D57" s="17">
        <v>1</v>
      </c>
      <c r="E57" s="17">
        <v>1</v>
      </c>
      <c r="F57" s="17"/>
      <c r="G57" s="17"/>
      <c r="H57" s="173" t="s">
        <v>30</v>
      </c>
      <c r="I57" s="18"/>
      <c r="J57" s="285">
        <v>1288</v>
      </c>
      <c r="K57" s="277">
        <v>0</v>
      </c>
      <c r="L57" s="277">
        <v>4840</v>
      </c>
      <c r="M57" s="174"/>
    </row>
    <row r="58" spans="1:13" ht="15" customHeight="1">
      <c r="A58" s="388"/>
      <c r="B58" s="17">
        <v>1</v>
      </c>
      <c r="C58" s="17">
        <v>1</v>
      </c>
      <c r="D58" s="17"/>
      <c r="E58" s="17">
        <v>1</v>
      </c>
      <c r="F58" s="17"/>
      <c r="G58" s="17">
        <v>1974</v>
      </c>
      <c r="H58" s="173" t="s">
        <v>137</v>
      </c>
      <c r="I58" s="18">
        <f>K58/J58</f>
        <v>87.8723070896984</v>
      </c>
      <c r="J58" s="285">
        <v>51.06</v>
      </c>
      <c r="K58" s="277">
        <v>4486.76</v>
      </c>
      <c r="L58" s="277"/>
      <c r="M58" s="174"/>
    </row>
    <row r="59" spans="1:13" ht="15" customHeight="1">
      <c r="A59" s="181" t="s">
        <v>23</v>
      </c>
      <c r="B59" s="183">
        <f>SUM(B46:B58)</f>
        <v>13</v>
      </c>
      <c r="C59" s="183">
        <f>SUM(C46:C58)</f>
        <v>8</v>
      </c>
      <c r="D59" s="183">
        <f>SUM(D46:D58)</f>
        <v>5</v>
      </c>
      <c r="E59" s="183">
        <f>SUM(E46:E58)</f>
        <v>13</v>
      </c>
      <c r="F59" s="183"/>
      <c r="G59" s="183"/>
      <c r="H59" s="187"/>
      <c r="I59" s="89"/>
      <c r="J59" s="287"/>
      <c r="K59" s="92">
        <f>SUM(K46:K58)</f>
        <v>69594.5312</v>
      </c>
      <c r="L59" s="92">
        <f>SUM(L46:L58)</f>
        <v>7384</v>
      </c>
      <c r="M59" s="134">
        <f>SUM(M46:M58)</f>
        <v>0</v>
      </c>
    </row>
    <row r="60" spans="1:13" s="146" customFormat="1" ht="15" customHeight="1">
      <c r="A60" s="182" t="s">
        <v>13</v>
      </c>
      <c r="B60" s="161"/>
      <c r="C60" s="161"/>
      <c r="D60" s="161"/>
      <c r="E60" s="161"/>
      <c r="F60" s="161"/>
      <c r="G60" s="161"/>
      <c r="H60" s="161"/>
      <c r="I60" s="162"/>
      <c r="J60" s="276"/>
      <c r="K60" s="276"/>
      <c r="L60" s="276"/>
      <c r="M60" s="164"/>
    </row>
    <row r="61" spans="1:13" ht="15" customHeight="1">
      <c r="A61" s="388"/>
      <c r="B61" s="17">
        <v>1</v>
      </c>
      <c r="C61" s="17">
        <v>1</v>
      </c>
      <c r="D61" s="17"/>
      <c r="E61" s="17">
        <v>1</v>
      </c>
      <c r="F61" s="17"/>
      <c r="G61" s="17">
        <v>1989</v>
      </c>
      <c r="H61" s="173" t="s">
        <v>135</v>
      </c>
      <c r="I61" s="18"/>
      <c r="J61" s="285">
        <v>800</v>
      </c>
      <c r="K61" s="277">
        <v>0</v>
      </c>
      <c r="L61" s="277"/>
      <c r="M61" s="174"/>
    </row>
    <row r="62" spans="1:13" ht="15" customHeight="1">
      <c r="A62" s="388"/>
      <c r="B62" s="17">
        <v>1</v>
      </c>
      <c r="C62" s="17">
        <v>1</v>
      </c>
      <c r="D62" s="17"/>
      <c r="E62" s="17">
        <v>1</v>
      </c>
      <c r="F62" s="17"/>
      <c r="G62" s="17">
        <v>1980</v>
      </c>
      <c r="H62" s="173" t="s">
        <v>137</v>
      </c>
      <c r="I62" s="18">
        <f>K62/J62</f>
        <v>0</v>
      </c>
      <c r="J62" s="285">
        <v>51.06</v>
      </c>
      <c r="K62" s="277">
        <v>0</v>
      </c>
      <c r="L62" s="277">
        <v>77.4</v>
      </c>
      <c r="M62" s="174"/>
    </row>
    <row r="63" spans="1:13" ht="15" customHeight="1">
      <c r="A63" s="388"/>
      <c r="B63" s="17">
        <v>1</v>
      </c>
      <c r="C63" s="17"/>
      <c r="D63" s="17">
        <v>1</v>
      </c>
      <c r="E63" s="17">
        <v>1</v>
      </c>
      <c r="F63" s="17"/>
      <c r="G63" s="17">
        <v>1992</v>
      </c>
      <c r="H63" s="173" t="s">
        <v>136</v>
      </c>
      <c r="I63" s="18"/>
      <c r="J63" s="288">
        <v>1000</v>
      </c>
      <c r="K63" s="277">
        <v>0</v>
      </c>
      <c r="L63" s="277"/>
      <c r="M63" s="174"/>
    </row>
    <row r="64" spans="1:13" ht="15" customHeight="1">
      <c r="A64" s="388"/>
      <c r="B64" s="17">
        <v>1</v>
      </c>
      <c r="C64" s="17"/>
      <c r="D64" s="17">
        <v>1</v>
      </c>
      <c r="E64" s="17">
        <v>1</v>
      </c>
      <c r="F64" s="17"/>
      <c r="G64" s="17">
        <v>1974</v>
      </c>
      <c r="H64" s="173" t="s">
        <v>133</v>
      </c>
      <c r="I64" s="18"/>
      <c r="J64" s="285">
        <v>1330.57</v>
      </c>
      <c r="K64" s="277">
        <v>7610.9</v>
      </c>
      <c r="L64" s="277">
        <v>4488.36</v>
      </c>
      <c r="M64" s="174"/>
    </row>
    <row r="65" spans="1:13" ht="15" customHeight="1">
      <c r="A65" s="388"/>
      <c r="B65" s="17">
        <v>1</v>
      </c>
      <c r="C65" s="17">
        <v>1</v>
      </c>
      <c r="D65" s="17"/>
      <c r="E65" s="17">
        <v>1</v>
      </c>
      <c r="F65" s="17"/>
      <c r="G65" s="17">
        <v>1990</v>
      </c>
      <c r="H65" s="173" t="s">
        <v>28</v>
      </c>
      <c r="I65" s="18"/>
      <c r="J65" s="285">
        <v>2800</v>
      </c>
      <c r="K65" s="277">
        <v>0</v>
      </c>
      <c r="L65" s="277"/>
      <c r="M65" s="174"/>
    </row>
    <row r="66" spans="1:13" s="34" customFormat="1" ht="15" customHeight="1">
      <c r="A66" s="388"/>
      <c r="B66" s="17">
        <v>1</v>
      </c>
      <c r="C66" s="17">
        <v>1</v>
      </c>
      <c r="D66" s="17"/>
      <c r="E66" s="17"/>
      <c r="F66" s="17">
        <v>1</v>
      </c>
      <c r="G66" s="17">
        <v>1990</v>
      </c>
      <c r="H66" s="173" t="s">
        <v>28</v>
      </c>
      <c r="I66" s="18"/>
      <c r="J66" s="285">
        <v>1483.52</v>
      </c>
      <c r="K66" s="277">
        <v>0</v>
      </c>
      <c r="L66" s="277"/>
      <c r="M66" s="174"/>
    </row>
    <row r="67" spans="1:13" ht="15" customHeight="1">
      <c r="A67" s="388"/>
      <c r="B67" s="17">
        <v>1</v>
      </c>
      <c r="C67" s="17">
        <v>1</v>
      </c>
      <c r="D67" s="17"/>
      <c r="E67" s="17">
        <v>1</v>
      </c>
      <c r="F67" s="17"/>
      <c r="G67" s="17">
        <v>1984</v>
      </c>
      <c r="H67" s="173" t="s">
        <v>41</v>
      </c>
      <c r="I67" s="18"/>
      <c r="J67" s="285">
        <v>1068.24</v>
      </c>
      <c r="K67" s="277">
        <v>5662.604800000002</v>
      </c>
      <c r="L67" s="277">
        <v>77.4</v>
      </c>
      <c r="M67" s="174"/>
    </row>
    <row r="68" spans="1:13" ht="15" customHeight="1">
      <c r="A68" s="388"/>
      <c r="B68" s="17">
        <v>1</v>
      </c>
      <c r="C68" s="17">
        <v>1</v>
      </c>
      <c r="D68" s="17"/>
      <c r="E68" s="17">
        <v>1</v>
      </c>
      <c r="F68" s="17"/>
      <c r="G68" s="17">
        <v>1986</v>
      </c>
      <c r="H68" s="173" t="s">
        <v>135</v>
      </c>
      <c r="I68" s="18"/>
      <c r="J68" s="285">
        <v>1085.46</v>
      </c>
      <c r="K68" s="277">
        <v>6568.2928</v>
      </c>
      <c r="L68" s="277">
        <v>11641.18</v>
      </c>
      <c r="M68" s="174"/>
    </row>
    <row r="69" spans="1:13" ht="15" customHeight="1">
      <c r="A69" s="181" t="s">
        <v>25</v>
      </c>
      <c r="B69" s="183">
        <f>SUM(B61:B68)</f>
        <v>8</v>
      </c>
      <c r="C69" s="183">
        <f>SUM(C61:C68)</f>
        <v>6</v>
      </c>
      <c r="D69" s="183">
        <f>SUM(D61:D68)</f>
        <v>2</v>
      </c>
      <c r="E69" s="183">
        <f>SUM(E61:E68)</f>
        <v>7</v>
      </c>
      <c r="F69" s="183">
        <f>SUM(F61:F68)</f>
        <v>1</v>
      </c>
      <c r="G69" s="183"/>
      <c r="H69" s="187"/>
      <c r="I69" s="89"/>
      <c r="J69" s="287"/>
      <c r="K69" s="92">
        <f>SUM(K61:K68)</f>
        <v>19841.7976</v>
      </c>
      <c r="L69" s="92">
        <f>SUM(L61:L68)</f>
        <v>16284.34</v>
      </c>
      <c r="M69" s="134">
        <f>SUM(M61:M68)</f>
        <v>0</v>
      </c>
    </row>
    <row r="70" spans="1:13" s="153" customFormat="1" ht="15" customHeight="1">
      <c r="A70" s="184" t="s">
        <v>63</v>
      </c>
      <c r="B70" s="185">
        <f>B8+B21+B24+B33+B41+B44+B59+B69</f>
        <v>50</v>
      </c>
      <c r="C70" s="185">
        <f>C8+C21+C24+C33+C41+C44+C59+C69</f>
        <v>31</v>
      </c>
      <c r="D70" s="185">
        <f>D8+D21+D24+D33+D41+D44+D59+D69</f>
        <v>19</v>
      </c>
      <c r="E70" s="185">
        <f>E8+E21+E24+E33+E41+E44+E59+E69</f>
        <v>49</v>
      </c>
      <c r="F70" s="185">
        <f>F8+F21+F24+F33+F41+F44+F59+F69</f>
        <v>1</v>
      </c>
      <c r="G70" s="185"/>
      <c r="H70" s="187"/>
      <c r="I70" s="140"/>
      <c r="J70" s="287"/>
      <c r="K70" s="260">
        <f>K8+K21+K24+K33+K41+K44+K59+K69</f>
        <v>203283.47639999999</v>
      </c>
      <c r="L70" s="260">
        <f>L8+L21+L24+L33+L41+L44+L59+L69</f>
        <v>49844.034799999994</v>
      </c>
      <c r="M70" s="142">
        <f>M8+M21+M24+M33+M41+M44+M59+M69</f>
        <v>0</v>
      </c>
    </row>
    <row r="71" ht="28.5" customHeight="1"/>
    <row r="72" ht="12.75"/>
    <row r="73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selectLockedCells="1" selectUnlockedCells="1"/>
  <mergeCells count="2">
    <mergeCell ref="A2:M2"/>
    <mergeCell ref="A1:M1"/>
  </mergeCells>
  <printOptions/>
  <pageMargins left="0.7875" right="0.7875" top="1.025" bottom="1.025" header="0.7875" footer="0.7875"/>
  <pageSetup fitToHeight="1" fitToWidth="1" horizontalDpi="300" verticalDpi="300" orientation="landscape" paperSize="9" scale="41" r:id="rId3"/>
  <headerFooter alignWithMargins="0">
    <oddHeader>&amp;C&amp;A</oddHeader>
    <oddFooter>&amp;CPagina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55"/>
  <sheetViews>
    <sheetView workbookViewId="0" topLeftCell="A1">
      <selection activeCell="A2" sqref="A2:J2"/>
    </sheetView>
  </sheetViews>
  <sheetFormatPr defaultColWidth="9.140625" defaultRowHeight="12.75"/>
  <cols>
    <col min="1" max="1" width="40.421875" style="19" customWidth="1"/>
    <col min="2" max="2" width="10.7109375" style="16" customWidth="1"/>
    <col min="3" max="4" width="7.7109375" style="16" customWidth="1"/>
    <col min="5" max="6" width="10.7109375" style="16" customWidth="1"/>
    <col min="7" max="7" width="11.57421875" style="16" customWidth="1"/>
    <col min="8" max="8" width="26.8515625" style="16" customWidth="1"/>
    <col min="9" max="9" width="11.57421875" style="284" customWidth="1"/>
    <col min="10" max="10" width="19.57421875" style="284" customWidth="1"/>
    <col min="11" max="16384" width="11.57421875" style="19" customWidth="1"/>
  </cols>
  <sheetData>
    <row r="1" spans="1:11" s="24" customFormat="1" ht="30" customHeight="1">
      <c r="A1" s="418" t="s">
        <v>38</v>
      </c>
      <c r="B1" s="418"/>
      <c r="C1" s="418"/>
      <c r="D1" s="418"/>
      <c r="E1" s="418"/>
      <c r="F1" s="418"/>
      <c r="G1" s="418"/>
      <c r="H1" s="418"/>
      <c r="I1" s="418"/>
      <c r="J1" s="418"/>
      <c r="K1" s="23">
        <v>40070152</v>
      </c>
    </row>
    <row r="2" spans="1:10" ht="39" customHeight="1">
      <c r="A2" s="402" t="s">
        <v>72</v>
      </c>
      <c r="B2" s="419"/>
      <c r="C2" s="419"/>
      <c r="D2" s="419"/>
      <c r="E2" s="419"/>
      <c r="F2" s="419"/>
      <c r="G2" s="419"/>
      <c r="H2" s="419"/>
      <c r="I2" s="419"/>
      <c r="J2" s="420"/>
    </row>
    <row r="3" spans="1:10" ht="31.5">
      <c r="A3" s="59" t="s">
        <v>110</v>
      </c>
      <c r="B3" s="38" t="s">
        <v>97</v>
      </c>
      <c r="C3" s="38" t="s">
        <v>14</v>
      </c>
      <c r="D3" s="38" t="s">
        <v>15</v>
      </c>
      <c r="E3" s="38" t="s">
        <v>84</v>
      </c>
      <c r="F3" s="38" t="s">
        <v>98</v>
      </c>
      <c r="G3" s="38" t="s">
        <v>85</v>
      </c>
      <c r="H3" s="59" t="s">
        <v>26</v>
      </c>
      <c r="I3" s="38" t="s">
        <v>86</v>
      </c>
      <c r="J3" s="290" t="s">
        <v>90</v>
      </c>
    </row>
    <row r="4" spans="1:10" s="146" customFormat="1" ht="15" customHeight="1">
      <c r="A4" s="182" t="s">
        <v>7</v>
      </c>
      <c r="B4" s="165"/>
      <c r="C4" s="165"/>
      <c r="D4" s="165"/>
      <c r="E4" s="165"/>
      <c r="F4" s="165"/>
      <c r="G4" s="165"/>
      <c r="H4" s="165"/>
      <c r="I4" s="291"/>
      <c r="J4" s="291"/>
    </row>
    <row r="5" spans="1:10" ht="15" customHeight="1">
      <c r="A5" s="389"/>
      <c r="B5" s="17">
        <v>1</v>
      </c>
      <c r="C5" s="17">
        <v>1</v>
      </c>
      <c r="D5" s="17"/>
      <c r="E5" s="17">
        <v>1</v>
      </c>
      <c r="F5" s="17"/>
      <c r="G5" s="17">
        <v>1974</v>
      </c>
      <c r="H5" s="173" t="s">
        <v>132</v>
      </c>
      <c r="I5" s="30">
        <v>22.358000000000004</v>
      </c>
      <c r="J5" s="30">
        <v>14497.1592</v>
      </c>
    </row>
    <row r="6" spans="1:10" ht="15" customHeight="1">
      <c r="A6" s="390"/>
      <c r="B6" s="17">
        <v>1</v>
      </c>
      <c r="C6" s="17">
        <v>1</v>
      </c>
      <c r="D6" s="17"/>
      <c r="E6" s="17">
        <v>1</v>
      </c>
      <c r="F6" s="17"/>
      <c r="G6" s="17">
        <v>1955</v>
      </c>
      <c r="H6" s="173" t="s">
        <v>152</v>
      </c>
      <c r="I6" s="30">
        <v>19.57</v>
      </c>
      <c r="J6" s="30">
        <v>12148.418</v>
      </c>
    </row>
    <row r="7" spans="1:10" ht="15" customHeight="1">
      <c r="A7" s="390"/>
      <c r="B7" s="17">
        <v>1</v>
      </c>
      <c r="C7" s="17"/>
      <c r="D7" s="17">
        <v>1</v>
      </c>
      <c r="E7" s="17">
        <v>1</v>
      </c>
      <c r="F7" s="17"/>
      <c r="G7" s="17"/>
      <c r="H7" s="173" t="s">
        <v>153</v>
      </c>
      <c r="I7" s="30">
        <v>34.886</v>
      </c>
      <c r="J7" s="30">
        <v>16000.58</v>
      </c>
    </row>
    <row r="8" spans="1:10" ht="15" customHeight="1">
      <c r="A8" s="180" t="s">
        <v>1</v>
      </c>
      <c r="B8" s="183">
        <f>SUM(B5:B7)</f>
        <v>3</v>
      </c>
      <c r="C8" s="183">
        <f>SUM(C5:C7)</f>
        <v>2</v>
      </c>
      <c r="D8" s="183">
        <f>SUM(D5:D7)</f>
        <v>1</v>
      </c>
      <c r="E8" s="183">
        <f>SUM(E5:E7)</f>
        <v>3</v>
      </c>
      <c r="F8" s="183"/>
      <c r="G8" s="183"/>
      <c r="H8" s="187" t="s">
        <v>29</v>
      </c>
      <c r="I8" s="347"/>
      <c r="J8" s="92">
        <v>42646.1572</v>
      </c>
    </row>
    <row r="9" spans="1:10" s="146" customFormat="1" ht="15" customHeight="1">
      <c r="A9" s="182" t="s">
        <v>18</v>
      </c>
      <c r="B9" s="161"/>
      <c r="C9" s="161"/>
      <c r="D9" s="161"/>
      <c r="E9" s="161"/>
      <c r="F9" s="161"/>
      <c r="G9" s="161"/>
      <c r="H9" s="161"/>
      <c r="I9" s="283"/>
      <c r="J9" s="283"/>
    </row>
    <row r="10" spans="1:10" ht="15" customHeight="1">
      <c r="A10" s="390"/>
      <c r="B10" s="17">
        <v>1</v>
      </c>
      <c r="C10" s="17"/>
      <c r="D10" s="17">
        <v>1</v>
      </c>
      <c r="E10" s="17">
        <v>1</v>
      </c>
      <c r="F10" s="17"/>
      <c r="G10" s="17">
        <v>1959</v>
      </c>
      <c r="H10" s="173" t="s">
        <v>43</v>
      </c>
      <c r="I10" s="30">
        <v>34.86</v>
      </c>
      <c r="J10" s="30">
        <v>16344.18</v>
      </c>
    </row>
    <row r="11" spans="1:10" ht="15" customHeight="1">
      <c r="A11" s="390"/>
      <c r="B11" s="17">
        <v>1</v>
      </c>
      <c r="C11" s="17">
        <v>1</v>
      </c>
      <c r="D11" s="17"/>
      <c r="E11" s="17">
        <v>1</v>
      </c>
      <c r="F11" s="17"/>
      <c r="G11" s="17">
        <v>1953</v>
      </c>
      <c r="H11" s="173" t="s">
        <v>114</v>
      </c>
      <c r="I11" s="30">
        <v>25.6</v>
      </c>
      <c r="J11" s="30">
        <v>11496.09</v>
      </c>
    </row>
    <row r="12" spans="1:10" ht="15" customHeight="1">
      <c r="A12" s="390"/>
      <c r="B12" s="17">
        <v>1</v>
      </c>
      <c r="C12" s="17">
        <v>1</v>
      </c>
      <c r="D12" s="17"/>
      <c r="E12" s="17">
        <v>1</v>
      </c>
      <c r="F12" s="17"/>
      <c r="G12" s="17">
        <v>1992</v>
      </c>
      <c r="H12" s="173" t="s">
        <v>152</v>
      </c>
      <c r="I12" s="30">
        <v>0</v>
      </c>
      <c r="J12" s="30">
        <v>8343.284</v>
      </c>
    </row>
    <row r="13" spans="1:10" ht="15" customHeight="1">
      <c r="A13" s="390"/>
      <c r="B13" s="17">
        <v>1</v>
      </c>
      <c r="C13" s="17">
        <v>1</v>
      </c>
      <c r="D13" s="17"/>
      <c r="E13" s="17">
        <v>1</v>
      </c>
      <c r="F13" s="17"/>
      <c r="G13" s="17">
        <v>1990</v>
      </c>
      <c r="H13" s="173" t="s">
        <v>156</v>
      </c>
      <c r="I13" s="30">
        <v>36.964</v>
      </c>
      <c r="J13" s="30">
        <v>5881.07</v>
      </c>
    </row>
    <row r="14" spans="1:10" ht="15" customHeight="1">
      <c r="A14" s="390"/>
      <c r="B14" s="17">
        <v>1</v>
      </c>
      <c r="C14" s="17"/>
      <c r="D14" s="17">
        <v>1</v>
      </c>
      <c r="E14" s="17">
        <v>1</v>
      </c>
      <c r="F14" s="17"/>
      <c r="G14" s="17">
        <v>1947</v>
      </c>
      <c r="H14" s="173" t="s">
        <v>114</v>
      </c>
      <c r="I14" s="30">
        <v>32.2</v>
      </c>
      <c r="J14" s="30">
        <v>12710.49</v>
      </c>
    </row>
    <row r="15" spans="1:10" ht="15" customHeight="1">
      <c r="A15" s="390"/>
      <c r="B15" s="17">
        <v>1</v>
      </c>
      <c r="C15" s="17">
        <v>1</v>
      </c>
      <c r="D15" s="17"/>
      <c r="E15" s="17">
        <v>1</v>
      </c>
      <c r="F15" s="17"/>
      <c r="G15" s="17">
        <v>1961</v>
      </c>
      <c r="H15" s="173" t="s">
        <v>114</v>
      </c>
      <c r="I15" s="30">
        <v>17.92</v>
      </c>
      <c r="J15" s="30">
        <v>10682.01</v>
      </c>
    </row>
    <row r="16" spans="1:10" ht="15" customHeight="1">
      <c r="A16" s="390"/>
      <c r="B16" s="17">
        <v>1</v>
      </c>
      <c r="C16" s="17">
        <v>1</v>
      </c>
      <c r="D16" s="17"/>
      <c r="E16" s="17">
        <v>1</v>
      </c>
      <c r="F16" s="17"/>
      <c r="G16" s="17">
        <v>1970</v>
      </c>
      <c r="H16" s="173" t="s">
        <v>157</v>
      </c>
      <c r="I16" s="30">
        <v>14.804</v>
      </c>
      <c r="J16" s="30">
        <v>2723.07</v>
      </c>
    </row>
    <row r="17" spans="1:10" ht="15" customHeight="1">
      <c r="A17" s="390"/>
      <c r="B17" s="17">
        <v>1</v>
      </c>
      <c r="C17" s="17">
        <v>1</v>
      </c>
      <c r="D17" s="17"/>
      <c r="E17" s="17">
        <v>1</v>
      </c>
      <c r="F17" s="17"/>
      <c r="G17" s="17">
        <v>1965</v>
      </c>
      <c r="H17" s="173" t="s">
        <v>158</v>
      </c>
      <c r="I17" s="30">
        <v>951.1260000000001</v>
      </c>
      <c r="J17" s="30">
        <v>12845.64</v>
      </c>
    </row>
    <row r="18" spans="1:11" ht="15" customHeight="1">
      <c r="A18" s="390"/>
      <c r="B18" s="17">
        <v>1</v>
      </c>
      <c r="C18" s="17">
        <v>1</v>
      </c>
      <c r="D18" s="17"/>
      <c r="E18" s="17">
        <v>1</v>
      </c>
      <c r="F18" s="17"/>
      <c r="G18" s="17">
        <v>1951</v>
      </c>
      <c r="H18" s="173" t="s">
        <v>159</v>
      </c>
      <c r="I18" s="30">
        <v>1115.988</v>
      </c>
      <c r="J18" s="30">
        <v>15071.34</v>
      </c>
      <c r="K18" s="155"/>
    </row>
    <row r="19" spans="1:10" ht="15" customHeight="1">
      <c r="A19" s="390"/>
      <c r="B19" s="17">
        <v>1</v>
      </c>
      <c r="C19" s="17"/>
      <c r="D19" s="17">
        <v>1</v>
      </c>
      <c r="E19" s="17"/>
      <c r="F19" s="17">
        <v>1</v>
      </c>
      <c r="G19" s="17">
        <v>1948</v>
      </c>
      <c r="H19" s="173" t="s">
        <v>155</v>
      </c>
      <c r="I19" s="30">
        <v>15.36</v>
      </c>
      <c r="J19" s="30">
        <v>2345.15</v>
      </c>
    </row>
    <row r="20" spans="1:10" ht="15" customHeight="1">
      <c r="A20" s="180" t="s">
        <v>62</v>
      </c>
      <c r="B20" s="183">
        <f>SUM(B10:B19)</f>
        <v>10</v>
      </c>
      <c r="C20" s="183">
        <f>SUM(C10:C19)</f>
        <v>7</v>
      </c>
      <c r="D20" s="183">
        <f>SUM(D10:D19)</f>
        <v>3</v>
      </c>
      <c r="E20" s="183">
        <f>SUM(E10:E19)</f>
        <v>9</v>
      </c>
      <c r="F20" s="183">
        <f>SUM(F10:F19)</f>
        <v>1</v>
      </c>
      <c r="G20" s="183"/>
      <c r="H20" s="187" t="s">
        <v>29</v>
      </c>
      <c r="I20" s="347"/>
      <c r="J20" s="92">
        <v>98002.434</v>
      </c>
    </row>
    <row r="21" spans="1:10" s="146" customFormat="1" ht="15" customHeight="1">
      <c r="A21" s="182" t="s">
        <v>9</v>
      </c>
      <c r="B21" s="161"/>
      <c r="C21" s="161"/>
      <c r="D21" s="161"/>
      <c r="E21" s="161"/>
      <c r="F21" s="161"/>
      <c r="G21" s="161"/>
      <c r="H21" s="161"/>
      <c r="I21" s="283"/>
      <c r="J21" s="283"/>
    </row>
    <row r="22" spans="1:10" ht="15" customHeight="1">
      <c r="A22" s="390"/>
      <c r="B22" s="17">
        <v>1</v>
      </c>
      <c r="C22" s="17"/>
      <c r="D22" s="17">
        <v>1</v>
      </c>
      <c r="E22" s="17">
        <v>1</v>
      </c>
      <c r="F22" s="17"/>
      <c r="G22" s="17">
        <v>1965</v>
      </c>
      <c r="H22" s="173" t="s">
        <v>114</v>
      </c>
      <c r="I22" s="30">
        <v>15.92</v>
      </c>
      <c r="J22" s="30">
        <v>9714.97</v>
      </c>
    </row>
    <row r="23" spans="1:10" ht="15" customHeight="1">
      <c r="A23" s="180" t="s">
        <v>4</v>
      </c>
      <c r="B23" s="183">
        <f>SUM(B22)</f>
        <v>1</v>
      </c>
      <c r="C23" s="183"/>
      <c r="D23" s="183">
        <f>SUM(D22)</f>
        <v>1</v>
      </c>
      <c r="E23" s="183">
        <f>SUM(E22)</f>
        <v>1</v>
      </c>
      <c r="F23" s="183"/>
      <c r="G23" s="183"/>
      <c r="H23" s="187"/>
      <c r="I23" s="347"/>
      <c r="J23" s="92">
        <v>9714.97</v>
      </c>
    </row>
    <row r="24" spans="1:10" s="146" customFormat="1" ht="15" customHeight="1">
      <c r="A24" s="182" t="s">
        <v>10</v>
      </c>
      <c r="B24" s="161"/>
      <c r="C24" s="161"/>
      <c r="D24" s="161"/>
      <c r="E24" s="161"/>
      <c r="F24" s="161"/>
      <c r="G24" s="161"/>
      <c r="H24" s="161"/>
      <c r="I24" s="283"/>
      <c r="J24" s="283"/>
    </row>
    <row r="25" spans="1:10" ht="15" customHeight="1">
      <c r="A25" s="390"/>
      <c r="B25" s="17">
        <v>1</v>
      </c>
      <c r="C25" s="17"/>
      <c r="D25" s="17">
        <v>1</v>
      </c>
      <c r="E25" s="17">
        <v>1</v>
      </c>
      <c r="F25" s="17"/>
      <c r="G25" s="17">
        <v>1968</v>
      </c>
      <c r="H25" s="173" t="s">
        <v>114</v>
      </c>
      <c r="I25" s="30">
        <v>32.2</v>
      </c>
      <c r="J25" s="30">
        <v>5309.36</v>
      </c>
    </row>
    <row r="26" spans="1:10" ht="34.5" customHeight="1">
      <c r="A26" s="390"/>
      <c r="B26" s="17">
        <v>1</v>
      </c>
      <c r="C26" s="17"/>
      <c r="D26" s="17">
        <v>1</v>
      </c>
      <c r="E26" s="17">
        <v>1</v>
      </c>
      <c r="F26" s="17"/>
      <c r="G26" s="17">
        <v>1948</v>
      </c>
      <c r="H26" s="173" t="s">
        <v>160</v>
      </c>
      <c r="I26" s="30">
        <v>13.2</v>
      </c>
      <c r="J26" s="30">
        <v>5437.02</v>
      </c>
    </row>
    <row r="27" spans="1:10" ht="15" customHeight="1">
      <c r="A27" s="180" t="s">
        <v>47</v>
      </c>
      <c r="B27" s="183">
        <f>SUM(B25:B26)</f>
        <v>2</v>
      </c>
      <c r="C27" s="183"/>
      <c r="D27" s="183">
        <f>SUM(D25:D26)</f>
        <v>2</v>
      </c>
      <c r="E27" s="183">
        <f>SUM(E25:E26)</f>
        <v>2</v>
      </c>
      <c r="F27" s="183"/>
      <c r="G27" s="183"/>
      <c r="H27" s="187"/>
      <c r="I27" s="347"/>
      <c r="J27" s="92">
        <v>10746.38</v>
      </c>
    </row>
    <row r="28" spans="1:10" s="146" customFormat="1" ht="15" customHeight="1">
      <c r="A28" s="182" t="s">
        <v>11</v>
      </c>
      <c r="B28" s="161"/>
      <c r="C28" s="161"/>
      <c r="D28" s="161"/>
      <c r="E28" s="161"/>
      <c r="F28" s="161"/>
      <c r="G28" s="161"/>
      <c r="H28" s="161"/>
      <c r="I28" s="283"/>
      <c r="J28" s="283"/>
    </row>
    <row r="29" spans="1:10" ht="15" customHeight="1">
      <c r="A29" s="390"/>
      <c r="B29" s="17">
        <v>1</v>
      </c>
      <c r="C29" s="17">
        <v>1</v>
      </c>
      <c r="D29" s="17"/>
      <c r="E29" s="17">
        <v>1</v>
      </c>
      <c r="F29" s="17"/>
      <c r="G29" s="17">
        <v>1948</v>
      </c>
      <c r="H29" s="173" t="s">
        <v>114</v>
      </c>
      <c r="I29" s="30">
        <v>25.76</v>
      </c>
      <c r="J29" s="30">
        <v>14786.38</v>
      </c>
    </row>
    <row r="30" spans="1:10" ht="15" customHeight="1">
      <c r="A30" s="390"/>
      <c r="B30" s="17">
        <v>1</v>
      </c>
      <c r="C30" s="17">
        <v>1</v>
      </c>
      <c r="D30" s="17"/>
      <c r="E30" s="17">
        <v>1</v>
      </c>
      <c r="F30" s="17"/>
      <c r="G30" s="17">
        <v>1967</v>
      </c>
      <c r="H30" s="173" t="s">
        <v>114</v>
      </c>
      <c r="I30" s="30">
        <v>25.76</v>
      </c>
      <c r="J30" s="30">
        <v>11686.53</v>
      </c>
    </row>
    <row r="31" spans="1:10" ht="15" customHeight="1">
      <c r="A31" s="180" t="s">
        <v>5</v>
      </c>
      <c r="B31" s="183">
        <f>SUM(B29:B30)</f>
        <v>2</v>
      </c>
      <c r="C31" s="183">
        <f>SUM(C29:C30)</f>
        <v>2</v>
      </c>
      <c r="D31" s="183"/>
      <c r="E31" s="183">
        <f>SUM(E29:E30)</f>
        <v>2</v>
      </c>
      <c r="F31" s="183"/>
      <c r="G31" s="183"/>
      <c r="H31" s="187"/>
      <c r="I31" s="347"/>
      <c r="J31" s="92">
        <v>26472.91</v>
      </c>
    </row>
    <row r="32" spans="1:10" s="146" customFormat="1" ht="15" customHeight="1">
      <c r="A32" s="182" t="s">
        <v>12</v>
      </c>
      <c r="B32" s="161"/>
      <c r="C32" s="161"/>
      <c r="D32" s="161"/>
      <c r="E32" s="161"/>
      <c r="F32" s="161"/>
      <c r="G32" s="161"/>
      <c r="H32" s="161"/>
      <c r="I32" s="283"/>
      <c r="J32" s="283"/>
    </row>
    <row r="33" spans="1:10" ht="15" customHeight="1">
      <c r="A33" s="390"/>
      <c r="B33" s="17">
        <v>1</v>
      </c>
      <c r="C33" s="17"/>
      <c r="D33" s="17">
        <v>1</v>
      </c>
      <c r="E33" s="17">
        <v>1</v>
      </c>
      <c r="F33" s="17"/>
      <c r="G33" s="17">
        <v>1967</v>
      </c>
      <c r="H33" s="173" t="s">
        <v>114</v>
      </c>
      <c r="I33" s="30">
        <v>32.2</v>
      </c>
      <c r="J33" s="30">
        <v>6408.56</v>
      </c>
    </row>
    <row r="34" spans="1:10" ht="15" customHeight="1">
      <c r="A34" s="390"/>
      <c r="B34" s="17">
        <v>1</v>
      </c>
      <c r="C34" s="17">
        <v>1</v>
      </c>
      <c r="D34" s="17"/>
      <c r="E34" s="17">
        <v>1</v>
      </c>
      <c r="F34" s="17"/>
      <c r="G34" s="17">
        <v>1947</v>
      </c>
      <c r="H34" s="173" t="s">
        <v>114</v>
      </c>
      <c r="I34" s="30">
        <v>32.2</v>
      </c>
      <c r="J34" s="30">
        <v>16420.99</v>
      </c>
    </row>
    <row r="35" spans="1:10" ht="15" customHeight="1">
      <c r="A35" s="390"/>
      <c r="B35" s="17">
        <v>1</v>
      </c>
      <c r="C35" s="17">
        <v>1</v>
      </c>
      <c r="D35" s="17"/>
      <c r="E35" s="17">
        <v>1</v>
      </c>
      <c r="F35" s="17"/>
      <c r="G35" s="17">
        <v>1948</v>
      </c>
      <c r="H35" s="173" t="s">
        <v>154</v>
      </c>
      <c r="I35" s="30">
        <v>37.06</v>
      </c>
      <c r="J35" s="30">
        <v>15113.44</v>
      </c>
    </row>
    <row r="36" spans="1:10" ht="15" customHeight="1">
      <c r="A36" s="180" t="s">
        <v>23</v>
      </c>
      <c r="B36" s="183">
        <f>SUM(B33:B35)</f>
        <v>3</v>
      </c>
      <c r="C36" s="183">
        <f>SUM(C33:C35)</f>
        <v>2</v>
      </c>
      <c r="D36" s="183">
        <f>SUM(D33:D35)</f>
        <v>1</v>
      </c>
      <c r="E36" s="183">
        <f>SUM(E33:E35)</f>
        <v>3</v>
      </c>
      <c r="F36" s="183"/>
      <c r="G36" s="183"/>
      <c r="H36" s="187"/>
      <c r="I36" s="347"/>
      <c r="J36" s="92">
        <v>37942.99</v>
      </c>
    </row>
    <row r="37" spans="1:10" s="146" customFormat="1" ht="15" customHeight="1">
      <c r="A37" s="182" t="s">
        <v>19</v>
      </c>
      <c r="B37" s="161"/>
      <c r="C37" s="161"/>
      <c r="D37" s="161"/>
      <c r="E37" s="161"/>
      <c r="F37" s="161"/>
      <c r="G37" s="161"/>
      <c r="H37" s="161"/>
      <c r="I37" s="283"/>
      <c r="J37" s="283"/>
    </row>
    <row r="38" spans="1:10" ht="15" customHeight="1">
      <c r="A38" s="390"/>
      <c r="B38" s="17">
        <v>1</v>
      </c>
      <c r="C38" s="17">
        <v>1</v>
      </c>
      <c r="D38" s="17"/>
      <c r="E38" s="17">
        <v>1</v>
      </c>
      <c r="F38" s="17"/>
      <c r="G38" s="17">
        <v>1951</v>
      </c>
      <c r="H38" s="173" t="s">
        <v>114</v>
      </c>
      <c r="I38" s="30">
        <v>19.9</v>
      </c>
      <c r="J38" s="30">
        <v>10447.29</v>
      </c>
    </row>
    <row r="39" spans="1:10" ht="15" customHeight="1">
      <c r="A39" s="180" t="s">
        <v>39</v>
      </c>
      <c r="B39" s="183">
        <f>SUM(B38)</f>
        <v>1</v>
      </c>
      <c r="C39" s="183">
        <f>SUM(C38)</f>
        <v>1</v>
      </c>
      <c r="D39" s="183"/>
      <c r="E39" s="183">
        <f>SUM(E38)</f>
        <v>1</v>
      </c>
      <c r="F39" s="183"/>
      <c r="G39" s="183"/>
      <c r="H39" s="187"/>
      <c r="I39" s="347"/>
      <c r="J39" s="92">
        <v>10447.29</v>
      </c>
    </row>
    <row r="40" spans="1:10" s="146" customFormat="1" ht="15" customHeight="1">
      <c r="A40" s="182" t="s">
        <v>13</v>
      </c>
      <c r="B40" s="161"/>
      <c r="C40" s="161"/>
      <c r="D40" s="161"/>
      <c r="E40" s="161"/>
      <c r="F40" s="161"/>
      <c r="G40" s="161"/>
      <c r="H40" s="161"/>
      <c r="I40" s="283"/>
      <c r="J40" s="283"/>
    </row>
    <row r="41" spans="1:10" ht="15" customHeight="1">
      <c r="A41" s="390"/>
      <c r="B41" s="17">
        <v>1</v>
      </c>
      <c r="C41" s="17">
        <v>1</v>
      </c>
      <c r="D41" s="17"/>
      <c r="E41" s="17">
        <v>1</v>
      </c>
      <c r="F41" s="17"/>
      <c r="G41" s="17">
        <v>1954</v>
      </c>
      <c r="H41" s="173" t="s">
        <v>114</v>
      </c>
      <c r="I41" s="30">
        <v>32.2</v>
      </c>
      <c r="J41" s="30">
        <v>5924.8</v>
      </c>
    </row>
    <row r="42" spans="1:10" ht="15" customHeight="1">
      <c r="A42" s="390"/>
      <c r="B42" s="17">
        <v>1</v>
      </c>
      <c r="C42" s="17">
        <v>1</v>
      </c>
      <c r="D42" s="17"/>
      <c r="E42" s="17">
        <v>1</v>
      </c>
      <c r="F42" s="17"/>
      <c r="G42" s="17">
        <v>1960</v>
      </c>
      <c r="H42" s="173" t="s">
        <v>114</v>
      </c>
      <c r="I42" s="30">
        <v>22.54</v>
      </c>
      <c r="J42" s="30">
        <v>12290.28</v>
      </c>
    </row>
    <row r="43" spans="1:10" ht="15" customHeight="1">
      <c r="A43" s="390"/>
      <c r="B43" s="17">
        <v>1</v>
      </c>
      <c r="C43" s="17">
        <v>1</v>
      </c>
      <c r="D43" s="17"/>
      <c r="E43" s="17">
        <v>1</v>
      </c>
      <c r="F43" s="17"/>
      <c r="G43" s="17">
        <v>1955</v>
      </c>
      <c r="H43" s="173" t="s">
        <v>114</v>
      </c>
      <c r="I43" s="30">
        <v>41.86</v>
      </c>
      <c r="J43" s="30">
        <v>14487.93</v>
      </c>
    </row>
    <row r="44" spans="1:11" ht="15" customHeight="1">
      <c r="A44" s="390"/>
      <c r="B44" s="17">
        <v>1</v>
      </c>
      <c r="C44" s="17"/>
      <c r="D44" s="17">
        <v>1</v>
      </c>
      <c r="E44" s="17">
        <v>1</v>
      </c>
      <c r="F44" s="17"/>
      <c r="G44" s="17">
        <v>1956</v>
      </c>
      <c r="H44" s="173" t="s">
        <v>155</v>
      </c>
      <c r="I44" s="30"/>
      <c r="J44" s="30">
        <v>480.19</v>
      </c>
      <c r="K44" s="155"/>
    </row>
    <row r="45" spans="1:10" ht="15" customHeight="1">
      <c r="A45" s="180" t="s">
        <v>25</v>
      </c>
      <c r="B45" s="183">
        <f>SUM(B41:B44)</f>
        <v>4</v>
      </c>
      <c r="C45" s="183">
        <f>SUM(C41:C44)</f>
        <v>3</v>
      </c>
      <c r="D45" s="183">
        <f>SUM(D41:D44)</f>
        <v>1</v>
      </c>
      <c r="E45" s="183">
        <f>SUM(E41:E44)</f>
        <v>4</v>
      </c>
      <c r="F45" s="183"/>
      <c r="G45" s="183"/>
      <c r="H45" s="187"/>
      <c r="I45" s="347"/>
      <c r="J45" s="92">
        <f>SUM(J41:J44)</f>
        <v>33183.200000000004</v>
      </c>
    </row>
    <row r="46" spans="1:10" s="153" customFormat="1" ht="15" customHeight="1">
      <c r="A46" s="186" t="s">
        <v>63</v>
      </c>
      <c r="B46" s="185">
        <f>SUM(B8,B20,B23,B27,B31,B36,B39,B45)</f>
        <v>26</v>
      </c>
      <c r="C46" s="185">
        <f>SUM(C8,C20,C31,C36,C39,C45)</f>
        <v>17</v>
      </c>
      <c r="D46" s="185">
        <f>SUM(D8,D20,D23,D27,D36,D45)</f>
        <v>9</v>
      </c>
      <c r="E46" s="185">
        <v>25</v>
      </c>
      <c r="F46" s="185">
        <v>1</v>
      </c>
      <c r="G46" s="185"/>
      <c r="H46" s="187"/>
      <c r="I46" s="348"/>
      <c r="J46" s="260">
        <f>J8+J20+J23+J27+J31+J36+J39+J45</f>
        <v>269156.3312</v>
      </c>
    </row>
    <row r="47" ht="12.75">
      <c r="I47" s="349"/>
    </row>
    <row r="48" ht="12.75">
      <c r="I48" s="349"/>
    </row>
    <row r="49" ht="12.75">
      <c r="I49" s="349"/>
    </row>
    <row r="50" ht="12.75">
      <c r="I50" s="349"/>
    </row>
    <row r="51" ht="12.75">
      <c r="I51" s="349"/>
    </row>
    <row r="52" ht="12.75">
      <c r="I52" s="349"/>
    </row>
    <row r="53" ht="12.75">
      <c r="I53" s="349"/>
    </row>
    <row r="54" ht="12.75">
      <c r="I54" s="349"/>
    </row>
    <row r="55" ht="12.75">
      <c r="I55" s="349"/>
    </row>
    <row r="67" ht="12.75"/>
  </sheetData>
  <sheetProtection selectLockedCells="1" selectUnlockedCells="1"/>
  <mergeCells count="2">
    <mergeCell ref="A2:J2"/>
    <mergeCell ref="A1:J1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21"/>
  <sheetViews>
    <sheetView workbookViewId="0" topLeftCell="A1">
      <selection activeCell="A2" sqref="A2:J2"/>
    </sheetView>
  </sheetViews>
  <sheetFormatPr defaultColWidth="9.140625" defaultRowHeight="12.75"/>
  <cols>
    <col min="1" max="1" width="37.57421875" style="19" customWidth="1"/>
    <col min="2" max="2" width="10.7109375" style="12" customWidth="1"/>
    <col min="3" max="4" width="7.7109375" style="12" customWidth="1"/>
    <col min="5" max="6" width="10.7109375" style="12" customWidth="1"/>
    <col min="7" max="7" width="12.8515625" style="12" customWidth="1"/>
    <col min="8" max="8" width="22.140625" style="12" customWidth="1"/>
    <col min="9" max="9" width="15.421875" style="294" customWidth="1"/>
    <col min="10" max="10" width="17.140625" style="294" customWidth="1"/>
    <col min="11" max="11" width="20.421875" style="6" customWidth="1"/>
    <col min="12" max="16384" width="11.57421875" style="6" customWidth="1"/>
  </cols>
  <sheetData>
    <row r="1" spans="1:12" s="7" customFormat="1" ht="30" customHeight="1">
      <c r="A1" s="418" t="s">
        <v>69</v>
      </c>
      <c r="B1" s="418"/>
      <c r="C1" s="418"/>
      <c r="D1" s="418"/>
      <c r="E1" s="418"/>
      <c r="F1" s="418"/>
      <c r="G1" s="418"/>
      <c r="H1" s="418"/>
      <c r="I1" s="418"/>
      <c r="J1" s="418"/>
      <c r="K1" s="23" t="s">
        <v>165</v>
      </c>
      <c r="L1" s="4"/>
    </row>
    <row r="2" spans="1:14" ht="39" customHeight="1">
      <c r="A2" s="402" t="s">
        <v>70</v>
      </c>
      <c r="B2" s="442"/>
      <c r="C2" s="442"/>
      <c r="D2" s="442"/>
      <c r="E2" s="442"/>
      <c r="F2" s="442"/>
      <c r="G2" s="442"/>
      <c r="H2" s="442"/>
      <c r="I2" s="442"/>
      <c r="J2" s="443"/>
      <c r="N2" s="19"/>
    </row>
    <row r="3" spans="1:10" ht="28.5" customHeight="1">
      <c r="A3" s="59" t="s">
        <v>96</v>
      </c>
      <c r="B3" s="189" t="s">
        <v>97</v>
      </c>
      <c r="C3" s="189" t="s">
        <v>14</v>
      </c>
      <c r="D3" s="189" t="s">
        <v>15</v>
      </c>
      <c r="E3" s="189" t="s">
        <v>84</v>
      </c>
      <c r="F3" s="189" t="s">
        <v>98</v>
      </c>
      <c r="G3" s="189" t="s">
        <v>85</v>
      </c>
      <c r="H3" s="95" t="s">
        <v>26</v>
      </c>
      <c r="I3" s="350" t="s">
        <v>86</v>
      </c>
      <c r="J3" s="350" t="s">
        <v>90</v>
      </c>
    </row>
    <row r="4" spans="1:10" s="5" customFormat="1" ht="15" customHeight="1">
      <c r="A4" s="182" t="s">
        <v>7</v>
      </c>
      <c r="B4" s="196"/>
      <c r="C4" s="196"/>
      <c r="D4" s="200"/>
      <c r="E4" s="200"/>
      <c r="F4" s="200"/>
      <c r="G4" s="200"/>
      <c r="H4" s="200"/>
      <c r="I4" s="292"/>
      <c r="J4" s="292"/>
    </row>
    <row r="5" spans="1:10" s="10" customFormat="1" ht="15" customHeight="1">
      <c r="A5" s="388"/>
      <c r="B5" s="28">
        <v>1</v>
      </c>
      <c r="C5" s="28">
        <v>1</v>
      </c>
      <c r="D5" s="28"/>
      <c r="E5" s="28">
        <v>1</v>
      </c>
      <c r="F5" s="28"/>
      <c r="G5" s="28">
        <v>1960</v>
      </c>
      <c r="H5" s="201" t="s">
        <v>150</v>
      </c>
      <c r="I5" s="30">
        <f>12168/12</f>
        <v>1014</v>
      </c>
      <c r="J5" s="30">
        <v>11926.99</v>
      </c>
    </row>
    <row r="6" spans="1:10" ht="15" customHeight="1">
      <c r="A6" s="197" t="s">
        <v>1</v>
      </c>
      <c r="B6" s="183">
        <v>1</v>
      </c>
      <c r="C6" s="183">
        <v>1</v>
      </c>
      <c r="D6" s="48"/>
      <c r="E6" s="48">
        <v>1</v>
      </c>
      <c r="F6" s="48"/>
      <c r="G6" s="48"/>
      <c r="H6" s="202" t="s">
        <v>29</v>
      </c>
      <c r="I6" s="50">
        <f>SUM(I5)</f>
        <v>1014</v>
      </c>
      <c r="J6" s="50">
        <f>SUM(J5)</f>
        <v>11926.99</v>
      </c>
    </row>
    <row r="7" spans="1:10" s="5" customFormat="1" ht="15" customHeight="1">
      <c r="A7" s="182" t="s">
        <v>18</v>
      </c>
      <c r="B7" s="161"/>
      <c r="C7" s="161"/>
      <c r="D7" s="165"/>
      <c r="E7" s="165"/>
      <c r="F7" s="165"/>
      <c r="G7" s="165"/>
      <c r="H7" s="165"/>
      <c r="I7" s="293"/>
      <c r="J7" s="293"/>
    </row>
    <row r="8" spans="1:10" s="10" customFormat="1" ht="15" customHeight="1">
      <c r="A8" s="388"/>
      <c r="B8" s="28">
        <v>1</v>
      </c>
      <c r="C8" s="28"/>
      <c r="D8" s="28">
        <v>1</v>
      </c>
      <c r="E8" s="28">
        <v>1</v>
      </c>
      <c r="F8" s="28"/>
      <c r="G8" s="28">
        <v>1977</v>
      </c>
      <c r="H8" s="201" t="s">
        <v>113</v>
      </c>
      <c r="I8" s="30">
        <f>12513.696/12</f>
        <v>1042.808</v>
      </c>
      <c r="J8" s="30">
        <v>13432.98</v>
      </c>
    </row>
    <row r="9" spans="1:10" s="10" customFormat="1" ht="15" customHeight="1">
      <c r="A9" s="388"/>
      <c r="B9" s="28">
        <v>1</v>
      </c>
      <c r="C9" s="28"/>
      <c r="D9" s="28">
        <v>1</v>
      </c>
      <c r="E9" s="28">
        <v>1</v>
      </c>
      <c r="F9" s="28"/>
      <c r="G9" s="28">
        <v>1979</v>
      </c>
      <c r="H9" s="201" t="s">
        <v>113</v>
      </c>
      <c r="I9" s="30">
        <f>12513.696/12</f>
        <v>1042.808</v>
      </c>
      <c r="J9" s="30">
        <v>13432.98</v>
      </c>
    </row>
    <row r="10" spans="1:10" ht="15" customHeight="1">
      <c r="A10" s="197" t="s">
        <v>62</v>
      </c>
      <c r="B10" s="183">
        <v>2</v>
      </c>
      <c r="C10" s="183"/>
      <c r="D10" s="183">
        <v>2</v>
      </c>
      <c r="E10" s="183">
        <v>2</v>
      </c>
      <c r="F10" s="183"/>
      <c r="G10" s="183"/>
      <c r="H10" s="198" t="s">
        <v>29</v>
      </c>
      <c r="I10" s="92">
        <f>SUM(I8:I9)</f>
        <v>2085.616</v>
      </c>
      <c r="J10" s="92">
        <f>SUM(J8:J9)</f>
        <v>26865.96</v>
      </c>
    </row>
    <row r="11" spans="1:10" s="5" customFormat="1" ht="15" customHeight="1">
      <c r="A11" s="182" t="s">
        <v>9</v>
      </c>
      <c r="B11" s="161"/>
      <c r="C11" s="161"/>
      <c r="D11" s="161"/>
      <c r="E11" s="161"/>
      <c r="F11" s="161"/>
      <c r="G11" s="161"/>
      <c r="H11" s="161"/>
      <c r="I11" s="276"/>
      <c r="J11" s="276"/>
    </row>
    <row r="12" spans="1:10" s="10" customFormat="1" ht="15" customHeight="1">
      <c r="A12" s="388"/>
      <c r="B12" s="28">
        <v>1</v>
      </c>
      <c r="C12" s="28"/>
      <c r="D12" s="28">
        <v>1</v>
      </c>
      <c r="E12" s="28">
        <v>1</v>
      </c>
      <c r="F12" s="28"/>
      <c r="G12" s="28">
        <v>1965</v>
      </c>
      <c r="H12" s="201" t="s">
        <v>113</v>
      </c>
      <c r="I12" s="30">
        <f>7905.3/12</f>
        <v>658.775</v>
      </c>
      <c r="J12" s="30">
        <v>8058.31</v>
      </c>
    </row>
    <row r="13" spans="1:10" ht="15" customHeight="1">
      <c r="A13" s="197" t="s">
        <v>4</v>
      </c>
      <c r="B13" s="183">
        <v>1</v>
      </c>
      <c r="C13" s="183"/>
      <c r="D13" s="183">
        <v>1</v>
      </c>
      <c r="E13" s="183">
        <v>1</v>
      </c>
      <c r="F13" s="183"/>
      <c r="G13" s="183"/>
      <c r="H13" s="198"/>
      <c r="I13" s="92">
        <f>SUM(I12)</f>
        <v>658.775</v>
      </c>
      <c r="J13" s="92">
        <f>SUM(J12)</f>
        <v>8058.31</v>
      </c>
    </row>
    <row r="14" spans="1:10" s="5" customFormat="1" ht="15" customHeight="1">
      <c r="A14" s="182" t="s">
        <v>10</v>
      </c>
      <c r="B14" s="161"/>
      <c r="C14" s="161"/>
      <c r="D14" s="161"/>
      <c r="E14" s="161"/>
      <c r="F14" s="161"/>
      <c r="G14" s="161"/>
      <c r="H14" s="161"/>
      <c r="I14" s="276"/>
      <c r="J14" s="276"/>
    </row>
    <row r="15" spans="1:10" s="10" customFormat="1" ht="15" customHeight="1">
      <c r="A15" s="388"/>
      <c r="B15" s="28">
        <v>1</v>
      </c>
      <c r="C15" s="28">
        <v>1</v>
      </c>
      <c r="D15" s="28"/>
      <c r="E15" s="28">
        <v>1</v>
      </c>
      <c r="F15" s="28"/>
      <c r="G15" s="28">
        <v>1973</v>
      </c>
      <c r="H15" s="201" t="s">
        <v>113</v>
      </c>
      <c r="I15" s="30">
        <f>7907.61/12</f>
        <v>658.9675</v>
      </c>
      <c r="J15" s="30">
        <v>8061</v>
      </c>
    </row>
    <row r="16" spans="1:10" s="10" customFormat="1" ht="15" customHeight="1">
      <c r="A16" s="388"/>
      <c r="B16" s="28">
        <v>1</v>
      </c>
      <c r="C16" s="28"/>
      <c r="D16" s="28">
        <v>1</v>
      </c>
      <c r="E16" s="28">
        <v>1</v>
      </c>
      <c r="F16" s="28"/>
      <c r="G16" s="28">
        <v>1970</v>
      </c>
      <c r="H16" s="201" t="s">
        <v>113</v>
      </c>
      <c r="I16" s="30">
        <f>6272.4/12</f>
        <v>522.6999999999999</v>
      </c>
      <c r="J16" s="30">
        <v>2323.99</v>
      </c>
    </row>
    <row r="17" spans="1:10" ht="15" customHeight="1">
      <c r="A17" s="197" t="s">
        <v>47</v>
      </c>
      <c r="B17" s="183">
        <v>2</v>
      </c>
      <c r="C17" s="183">
        <v>1</v>
      </c>
      <c r="D17" s="183">
        <v>1</v>
      </c>
      <c r="E17" s="183">
        <v>2</v>
      </c>
      <c r="F17" s="183"/>
      <c r="G17" s="183"/>
      <c r="H17" s="198"/>
      <c r="I17" s="92">
        <f>SUM(I15:I16)</f>
        <v>1181.6675</v>
      </c>
      <c r="J17" s="92">
        <f>SUM(J15:J16)</f>
        <v>10384.99</v>
      </c>
    </row>
    <row r="18" spans="1:10" s="5" customFormat="1" ht="15" customHeight="1">
      <c r="A18" s="182" t="s">
        <v>13</v>
      </c>
      <c r="B18" s="161"/>
      <c r="C18" s="161"/>
      <c r="D18" s="161"/>
      <c r="E18" s="161"/>
      <c r="F18" s="161"/>
      <c r="G18" s="161"/>
      <c r="H18" s="161"/>
      <c r="I18" s="276"/>
      <c r="J18" s="276"/>
    </row>
    <row r="19" spans="1:10" s="10" customFormat="1" ht="15" customHeight="1">
      <c r="A19" s="388"/>
      <c r="B19" s="28">
        <v>1</v>
      </c>
      <c r="C19" s="28"/>
      <c r="D19" s="28">
        <v>1</v>
      </c>
      <c r="E19" s="28">
        <v>1</v>
      </c>
      <c r="F19" s="28"/>
      <c r="G19" s="28">
        <v>1991</v>
      </c>
      <c r="H19" s="201" t="s">
        <v>142</v>
      </c>
      <c r="I19" s="30"/>
      <c r="J19" s="30"/>
    </row>
    <row r="20" spans="1:10" ht="15" customHeight="1">
      <c r="A20" s="197" t="s">
        <v>25</v>
      </c>
      <c r="B20" s="183">
        <v>1</v>
      </c>
      <c r="C20" s="183"/>
      <c r="D20" s="183">
        <v>1</v>
      </c>
      <c r="E20" s="183">
        <v>1</v>
      </c>
      <c r="F20" s="183"/>
      <c r="G20" s="183"/>
      <c r="H20" s="198"/>
      <c r="I20" s="92">
        <f>SUM(I19)</f>
        <v>0</v>
      </c>
      <c r="J20" s="92">
        <f>SUM(J19)</f>
        <v>0</v>
      </c>
    </row>
    <row r="21" spans="1:10" s="21" customFormat="1" ht="15" customHeight="1">
      <c r="A21" s="199" t="s">
        <v>63</v>
      </c>
      <c r="B21" s="185">
        <v>7</v>
      </c>
      <c r="C21" s="185">
        <v>2</v>
      </c>
      <c r="D21" s="185">
        <v>5</v>
      </c>
      <c r="E21" s="185">
        <v>5</v>
      </c>
      <c r="F21" s="185"/>
      <c r="G21" s="185"/>
      <c r="H21" s="198"/>
      <c r="I21" s="260"/>
      <c r="J21" s="260">
        <f>J6+J10+J13+J17+J20</f>
        <v>57236.24999999999</v>
      </c>
    </row>
  </sheetData>
  <sheetProtection selectLockedCells="1" selectUnlockedCells="1"/>
  <mergeCells count="2">
    <mergeCell ref="A2:J2"/>
    <mergeCell ref="A1:J1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76" r:id="rId3"/>
  <headerFooter alignWithMargins="0">
    <oddHeader>&amp;C&amp;A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SGnudi</dc:creator>
  <cp:keywords/>
  <dc:description/>
  <cp:lastModifiedBy>LTorri</cp:lastModifiedBy>
  <cp:lastPrinted>2012-12-13T15:57:14Z</cp:lastPrinted>
  <dcterms:created xsi:type="dcterms:W3CDTF">2011-12-22T10:57:42Z</dcterms:created>
  <dcterms:modified xsi:type="dcterms:W3CDTF">2013-04-18T12:02:24Z</dcterms:modified>
  <cp:category/>
  <cp:version/>
  <cp:contentType/>
  <cp:contentStatus/>
</cp:coreProperties>
</file>